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สำนักมาตรฐานและจัดการคุณภาพ\web\doc\2558\"/>
    </mc:Choice>
  </mc:AlternateContent>
  <bookViews>
    <workbookView xWindow="0" yWindow="0" windowWidth="28800" windowHeight="12480" tabRatio="240" firstSheet="4" activeTab="4"/>
  </bookViews>
  <sheets>
    <sheet name="กรอกผลระดับหลักสูตร" sheetId="4" state="hidden" r:id="rId1"/>
    <sheet name="Sheet1" sheetId="1" state="hidden" r:id="rId2"/>
    <sheet name="Sheet2" sheetId="2" state="hidden" r:id="rId3"/>
    <sheet name="Sheet3" sheetId="3" state="hidden" r:id="rId4"/>
    <sheet name="วิธีใช้" sheetId="8" r:id="rId5"/>
    <sheet name="ตาราง 1 " sheetId="6" r:id="rId6"/>
    <sheet name="ตาราง 2 " sheetId="7" r:id="rId7"/>
    <sheet name="อ้างอิง" sheetId="5" state="hidden" r:id="rId8"/>
  </sheets>
  <definedNames>
    <definedName name="_xlnm._FilterDatabase" localSheetId="1" hidden="1">Sheet1!$B$3:$B$6</definedName>
    <definedName name="_xlnm.Print_Area" localSheetId="5">'ตาราง 1 '!$A$1:$G$57</definedName>
    <definedName name="_xlnm.Print_Area" localSheetId="6">'ตาราง 2 '!$B$1:$P$17</definedName>
    <definedName name="_xlnm.Print_Area" localSheetId="4">วิธีใช้!$A$1:$R$65</definedName>
    <definedName name="_xlnm.Print_Titles" localSheetId="5">'ตาราง 1 '!$6:$7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9" i="6" l="1"/>
  <c r="G7" i="7" l="1"/>
  <c r="D22" i="6" l="1"/>
  <c r="F30" i="6"/>
  <c r="A23" i="6" l="1"/>
  <c r="A5" i="6"/>
  <c r="A41" i="6"/>
  <c r="A26" i="6"/>
  <c r="A21" i="6"/>
  <c r="D9" i="7"/>
  <c r="F14" i="7"/>
  <c r="F13" i="7"/>
  <c r="F8" i="7"/>
  <c r="F16" i="7" s="1"/>
  <c r="D14" i="7" l="1"/>
  <c r="D13" i="7"/>
  <c r="E14" i="7"/>
  <c r="E13" i="7"/>
  <c r="N14" i="7"/>
  <c r="J12" i="7"/>
  <c r="J14" i="7"/>
  <c r="J13" i="7"/>
  <c r="H14" i="7"/>
  <c r="H13" i="7"/>
  <c r="N12" i="7" l="1"/>
  <c r="L14" i="7"/>
  <c r="L13" i="7"/>
  <c r="F36" i="6" l="1"/>
  <c r="F26" i="6"/>
  <c r="A10" i="6"/>
  <c r="A20" i="6"/>
  <c r="A19" i="6"/>
  <c r="A18" i="6"/>
  <c r="A17" i="6"/>
  <c r="A16" i="6"/>
  <c r="A15" i="6"/>
  <c r="A14" i="6"/>
  <c r="A13" i="6"/>
  <c r="A12" i="6"/>
  <c r="A11" i="6"/>
  <c r="O14" i="7" l="1"/>
  <c r="F39" i="6"/>
  <c r="F38" i="6"/>
  <c r="G41" i="6"/>
  <c r="G19" i="6"/>
  <c r="G18" i="6"/>
  <c r="G17" i="6"/>
  <c r="G16" i="6"/>
  <c r="G15" i="6"/>
  <c r="G14" i="6"/>
  <c r="G13" i="6"/>
  <c r="G12" i="6"/>
  <c r="F41" i="6" l="1"/>
  <c r="D41" i="6"/>
  <c r="F25" i="6" l="1"/>
  <c r="L8" i="7" l="1"/>
  <c r="L15" i="7" s="1"/>
  <c r="M16" i="7" s="1"/>
  <c r="M17" i="7" s="1"/>
  <c r="G8" i="7"/>
  <c r="F40" i="6"/>
  <c r="F37" i="6" s="1"/>
  <c r="I36" i="5"/>
  <c r="N8" i="7" l="1"/>
  <c r="M8" i="7"/>
  <c r="E27" i="6"/>
  <c r="F27" i="6"/>
  <c r="M13" i="7"/>
  <c r="M15" i="7" s="1"/>
  <c r="M14" i="7"/>
  <c r="C3" i="7"/>
  <c r="C5" i="7"/>
  <c r="M4" i="7"/>
  <c r="C4" i="7"/>
  <c r="M3" i="7"/>
  <c r="F31" i="6"/>
  <c r="D28" i="6" l="1"/>
  <c r="G28" i="6" s="1"/>
  <c r="O8" i="7"/>
  <c r="P8" i="7" s="1"/>
  <c r="F53" i="6" l="1"/>
  <c r="E12" i="7" l="1"/>
  <c r="G12" i="7"/>
  <c r="O12" i="7" s="1"/>
  <c r="P12" i="7" s="1"/>
  <c r="F54" i="6"/>
  <c r="E54" i="6"/>
  <c r="F48" i="6"/>
  <c r="F47" i="6"/>
  <c r="F46" i="6"/>
  <c r="F42" i="6"/>
  <c r="F32" i="6"/>
  <c r="G25" i="4"/>
  <c r="H25" i="4" s="1"/>
  <c r="G24" i="4"/>
  <c r="H24" i="4" s="1"/>
  <c r="I24" i="4" s="1"/>
  <c r="G22" i="4"/>
  <c r="H45" i="4" s="1"/>
  <c r="K12" i="7" l="1"/>
  <c r="D55" i="6"/>
  <c r="G10" i="7"/>
  <c r="D10" i="7"/>
  <c r="E33" i="6"/>
  <c r="H9" i="7"/>
  <c r="G9" i="7"/>
  <c r="J11" i="7"/>
  <c r="E11" i="7"/>
  <c r="E16" i="7" s="1"/>
  <c r="H11" i="7"/>
  <c r="D11" i="7"/>
  <c r="G11" i="7"/>
  <c r="H10" i="7"/>
  <c r="G16" i="7"/>
  <c r="K13" i="7"/>
  <c r="K14" i="7"/>
  <c r="G13" i="7"/>
  <c r="O15" i="7" s="1"/>
  <c r="F50" i="6"/>
  <c r="D51" i="6" s="1"/>
  <c r="E50" i="6"/>
  <c r="E43" i="6"/>
  <c r="F43" i="6"/>
  <c r="D44" i="6" s="1"/>
  <c r="I13" i="7"/>
  <c r="I15" i="7" s="1"/>
  <c r="E57" i="6"/>
  <c r="G14" i="7"/>
  <c r="E56" i="6"/>
  <c r="I14" i="7"/>
  <c r="F33" i="6"/>
  <c r="D34" i="6" l="1"/>
  <c r="G34" i="6" s="1"/>
  <c r="F56" i="6"/>
  <c r="G56" i="6" s="1"/>
  <c r="O16" i="7"/>
  <c r="O17" i="7" s="1"/>
  <c r="G44" i="6"/>
  <c r="G51" i="6"/>
  <c r="K11" i="7"/>
  <c r="J15" i="7"/>
  <c r="K16" i="7" s="1"/>
  <c r="K17" i="7" s="1"/>
  <c r="D16" i="7"/>
  <c r="N9" i="7"/>
  <c r="O9" i="7" s="1"/>
  <c r="P9" i="7" s="1"/>
  <c r="H15" i="7"/>
  <c r="I9" i="7"/>
  <c r="I11" i="7"/>
  <c r="N11" i="7"/>
  <c r="O11" i="7" s="1"/>
  <c r="P11" i="7" s="1"/>
  <c r="N10" i="7"/>
  <c r="I10" i="7"/>
  <c r="P16" i="7" l="1"/>
  <c r="I16" i="7"/>
  <c r="I17" i="7" s="1"/>
  <c r="O10" i="7"/>
  <c r="P10" i="7" s="1"/>
  <c r="N16" i="7"/>
  <c r="J8" i="5"/>
  <c r="P7" i="7" l="1"/>
</calcChain>
</file>

<file path=xl/comments1.xml><?xml version="1.0" encoding="utf-8"?>
<comments xmlns="http://schemas.openxmlformats.org/spreadsheetml/2006/main">
  <authors>
    <author>VRU</author>
  </authors>
  <commentList>
    <comment ref="D12" authorId="0" shapeId="0">
      <text>
        <r>
          <rPr>
            <b/>
            <sz val="16"/>
            <color indexed="81"/>
            <rFont val="TH SarabunPSK"/>
            <family val="2"/>
          </rPr>
          <t>โปรดเลือก :</t>
        </r>
        <r>
          <rPr>
            <sz val="16"/>
            <color indexed="81"/>
            <rFont val="TH SarabunPSK"/>
            <family val="2"/>
          </rPr>
          <t xml:space="preserve"> ต้องระบุระดับการประเมิน 
เนื่องจากเกี่ยวข้องกับการคำนวณตัวบ่งชี้ที่ 1.1 ,2.2 และ 4.3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VRU</author>
  </authors>
  <commentList>
    <comment ref="B3" authorId="0" shapeId="0">
      <text>
        <r>
          <rPr>
            <b/>
            <sz val="16"/>
            <color indexed="81"/>
            <rFont val="TH SarabunPSK"/>
            <family val="2"/>
          </rPr>
          <t>โปรดเลือก :</t>
        </r>
        <r>
          <rPr>
            <sz val="16"/>
            <color indexed="81"/>
            <rFont val="TH SarabunPSK"/>
            <family val="2"/>
          </rPr>
          <t xml:space="preserve"> ต้องระบุระดับการประเมิน 
เนื่องจากเกี่ยวข้องกับการคำนวณตัวบ่งชี้ที่ 1.1 ,2.2 และ 4.3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<sst xmlns="http://schemas.openxmlformats.org/spreadsheetml/2006/main" count="492" uniqueCount="216">
  <si>
    <t>ผ่าน</t>
  </si>
  <si>
    <t>ตัวบ่งชี้</t>
  </si>
  <si>
    <t>เป้าหมาย</t>
  </si>
  <si>
    <t>ผลการดำเนินงาน</t>
  </si>
  <si>
    <t>การบรรลุเป้าหมาย</t>
  </si>
  <si>
    <t>ผลการประเมินตนเอง</t>
  </si>
  <si>
    <t>(คะแนน)</t>
  </si>
  <si>
    <t>ตัวตั้ง</t>
  </si>
  <si>
    <t>ผลลัพธ์</t>
  </si>
  <si>
    <t>(%หรือสัดส่วน)</t>
  </si>
  <si>
    <t>ตัวหาร</t>
  </si>
  <si>
    <t>องค์ประกอบที่ 1 การกำกับมาตรฐาน</t>
  </si>
  <si>
    <t>[บรรลุ/ไม่บรรลุ]</t>
  </si>
  <si>
    <t>ผลการประเมินรายองค์ประกอบที่ 1 การกำกับมาตรฐานหลักสูตร</t>
  </si>
  <si>
    <t>องค์ประกอบที่ 2 บัณฑิต</t>
  </si>
  <si>
    <r>
      <t>ตัวบ่งชี้ที่ 2.1</t>
    </r>
    <r>
      <rPr>
        <sz val="14"/>
        <color theme="1"/>
        <rFont val="TH SarabunPSK"/>
        <family val="2"/>
      </rPr>
      <t xml:space="preserve"> </t>
    </r>
    <r>
      <rPr>
        <sz val="13"/>
        <color theme="1"/>
        <rFont val="TH SarabunPSK"/>
        <family val="2"/>
      </rPr>
      <t>คุณภาพบัณฑิตตามกรอบมาตรฐานคุณวุฒิระดับอุดมศึกษาแห่งชาติ</t>
    </r>
  </si>
  <si>
    <t>3.51 คะแนน</t>
  </si>
  <si>
    <t>ค่าเฉลี่ย...........</t>
  </si>
  <si>
    <t>............ คะแนน</t>
  </si>
  <si>
    <r>
      <t>ตัวบ่งชี้ที่ 2.2</t>
    </r>
    <r>
      <rPr>
        <sz val="14"/>
        <color theme="1"/>
        <rFont val="TH SarabunPSK"/>
        <family val="2"/>
      </rPr>
      <t xml:space="preserve"> </t>
    </r>
    <r>
      <rPr>
        <b/>
        <sz val="13"/>
        <color theme="1"/>
        <rFont val="TH SarabunPSK"/>
        <family val="2"/>
      </rPr>
      <t xml:space="preserve">(ปริญญาตรี) </t>
    </r>
    <r>
      <rPr>
        <sz val="13"/>
        <color theme="1"/>
        <rFont val="TH SarabunPSK"/>
        <family val="2"/>
      </rPr>
      <t>ร้อยละของบัณฑิตปริญญาตรีที่ได้งานทำหรือประกอบอาชีพอิสระภายใน 1 ปี</t>
    </r>
  </si>
  <si>
    <t>%</t>
  </si>
  <si>
    <t>...........</t>
  </si>
  <si>
    <t>X</t>
  </si>
  <si>
    <t>=</t>
  </si>
  <si>
    <t>........%</t>
  </si>
  <si>
    <r>
      <t>ตัวบ่งชี้ที่ 2.2</t>
    </r>
    <r>
      <rPr>
        <sz val="14"/>
        <color theme="1"/>
        <rFont val="TH SarabunPSK"/>
        <family val="2"/>
      </rPr>
      <t xml:space="preserve"> </t>
    </r>
    <r>
      <rPr>
        <b/>
        <sz val="13"/>
        <color theme="1"/>
        <rFont val="TH SarabunPSK"/>
        <family val="2"/>
      </rPr>
      <t>(ปริญญาโท)</t>
    </r>
    <r>
      <rPr>
        <sz val="13"/>
        <color theme="1"/>
        <rFont val="TH SarabunPSK"/>
        <family val="2"/>
      </rPr>
      <t xml:space="preserve"> ผลงานของนักศึกษาและผู้สำเร็จการศึกษาในระดับปริญญาโทที่ได้รับการตีพิมพ์หรือเผยแพร่</t>
    </r>
  </si>
  <si>
    <r>
      <t>ตัวบ่งชี้ที่ 2.2</t>
    </r>
    <r>
      <rPr>
        <sz val="14"/>
        <color theme="1"/>
        <rFont val="TH SarabunPSK"/>
        <family val="2"/>
      </rPr>
      <t xml:space="preserve"> </t>
    </r>
    <r>
      <rPr>
        <b/>
        <sz val="13"/>
        <color theme="1"/>
        <rFont val="TH SarabunPSK"/>
        <family val="2"/>
      </rPr>
      <t>(ปริญญาเอก)</t>
    </r>
    <r>
      <rPr>
        <sz val="13"/>
        <color theme="1"/>
        <rFont val="TH SarabunPSK"/>
        <family val="2"/>
      </rPr>
      <t xml:space="preserve"> ผลงานของนักศึกษาและผู้สำเร็จการศึกษาระดับปริญญาเอกที่ได้รับการตีพิมพ์หรือเผยแพร่</t>
    </r>
  </si>
  <si>
    <t>ผลการประเมินรายองค์ประกอบที่ 2 บัณฑิต</t>
  </si>
  <si>
    <t>เฉลี่ยรวม........ คะแนน</t>
  </si>
  <si>
    <t>องค์ประกอบที่ 3 นักศึกษา</t>
  </si>
  <si>
    <r>
      <t>ตัวบ่งชี้ที่ 3.1</t>
    </r>
    <r>
      <rPr>
        <sz val="14"/>
        <color theme="1"/>
        <rFont val="TH SarabunPSK"/>
        <family val="2"/>
      </rPr>
      <t xml:space="preserve"> </t>
    </r>
    <r>
      <rPr>
        <sz val="13"/>
        <color theme="1"/>
        <rFont val="TH SarabunPSK"/>
        <family val="2"/>
      </rPr>
      <t>การรับนักศึกษา</t>
    </r>
  </si>
  <si>
    <t>คะแนน</t>
  </si>
  <si>
    <r>
      <t>ตัวบ่งชี้ที่ 3.2</t>
    </r>
    <r>
      <rPr>
        <sz val="14"/>
        <color theme="1"/>
        <rFont val="TH SarabunPSK"/>
        <family val="2"/>
      </rPr>
      <t xml:space="preserve"> </t>
    </r>
    <r>
      <rPr>
        <sz val="13"/>
        <color theme="1"/>
        <rFont val="TH SarabunPSK"/>
        <family val="2"/>
      </rPr>
      <t>การส่งเสริมและพัฒนานักศึกษา</t>
    </r>
  </si>
  <si>
    <r>
      <t>ตัวบ่งชี้ที่ 3.3</t>
    </r>
    <r>
      <rPr>
        <sz val="14"/>
        <color theme="1"/>
        <rFont val="TH SarabunPSK"/>
        <family val="2"/>
      </rPr>
      <t xml:space="preserve"> </t>
    </r>
    <r>
      <rPr>
        <sz val="13"/>
        <color theme="1"/>
        <rFont val="TH SarabunPSK"/>
        <family val="2"/>
      </rPr>
      <t>ผลลัพธ์ที่เกิดกับนักศึกษา</t>
    </r>
  </si>
  <si>
    <t>ผลการประเมินรายองค์ประกอบที่ 3 นักศึกษา</t>
  </si>
  <si>
    <t>องค์ประกอบที่ 4 อาจารย์</t>
  </si>
  <si>
    <r>
      <t>ตัวบ่งชี้ที่ 4.1</t>
    </r>
    <r>
      <rPr>
        <sz val="14"/>
        <color theme="1"/>
        <rFont val="TH SarabunPSK"/>
        <family val="2"/>
      </rPr>
      <t xml:space="preserve"> </t>
    </r>
    <r>
      <rPr>
        <sz val="13"/>
        <color theme="1"/>
        <rFont val="TH SarabunPSK"/>
        <family val="2"/>
      </rPr>
      <t>การบริหารและพัฒนาอาจารย์</t>
    </r>
  </si>
  <si>
    <r>
      <t>ตัวบ่งชี้ที่ 4.2</t>
    </r>
    <r>
      <rPr>
        <sz val="14"/>
        <color theme="1"/>
        <rFont val="TH SarabunPSK"/>
        <family val="2"/>
      </rPr>
      <t xml:space="preserve"> </t>
    </r>
    <r>
      <rPr>
        <sz val="13"/>
        <color theme="1"/>
        <rFont val="TH SarabunPSK"/>
        <family val="2"/>
      </rPr>
      <t>คุณภาพอาจารย์</t>
    </r>
  </si>
  <si>
    <t>รวม ............ คะแนน</t>
  </si>
  <si>
    <r>
      <t>-</t>
    </r>
    <r>
      <rPr>
        <sz val="7"/>
        <color theme="1"/>
        <rFont val="Times New Roman"/>
        <family val="1"/>
      </rPr>
      <t xml:space="preserve">         </t>
    </r>
    <r>
      <rPr>
        <sz val="13"/>
        <color theme="1"/>
        <rFont val="TH SarabunPSK"/>
        <family val="2"/>
      </rPr>
      <t>ร้อยละของอาจารย์ประจำหลักสูตรที่มีคุณวุฒิปริญญาเอก</t>
    </r>
  </si>
  <si>
    <t>ป.ตรี 15%</t>
  </si>
  <si>
    <t>ป.โท 45%</t>
  </si>
  <si>
    <t>ป.เอก 75%</t>
  </si>
  <si>
    <r>
      <t>-</t>
    </r>
    <r>
      <rPr>
        <sz val="7"/>
        <color theme="1"/>
        <rFont val="Times New Roman"/>
        <family val="1"/>
      </rPr>
      <t xml:space="preserve">         </t>
    </r>
    <r>
      <rPr>
        <sz val="13"/>
        <color theme="1"/>
        <rFont val="TH SarabunPSK"/>
        <family val="2"/>
      </rPr>
      <t>ร้อยละของอาจารย์ประจำหลักสูตรที่ดำรงตำแหน่งทางวิชาการ</t>
    </r>
  </si>
  <si>
    <t>ป.ตรี 45%</t>
  </si>
  <si>
    <t>ป.โท 60%</t>
  </si>
  <si>
    <r>
      <t>-</t>
    </r>
    <r>
      <rPr>
        <sz val="7"/>
        <color theme="1"/>
        <rFont val="Times New Roman"/>
        <family val="1"/>
      </rPr>
      <t xml:space="preserve">         </t>
    </r>
    <r>
      <rPr>
        <sz val="13"/>
        <color theme="1"/>
        <rFont val="TH SarabunPSK"/>
        <family val="2"/>
      </rPr>
      <t>ผลงานวิชาการของอาจารย์ประจำหลักสูตร</t>
    </r>
  </si>
  <si>
    <t>ป.โท 30%</t>
  </si>
  <si>
    <t>ป.เอก 45%</t>
  </si>
  <si>
    <r>
      <t>-</t>
    </r>
    <r>
      <rPr>
        <sz val="7"/>
        <color theme="1"/>
        <rFont val="Times New Roman"/>
        <family val="1"/>
      </rPr>
      <t xml:space="preserve">         </t>
    </r>
    <r>
      <rPr>
        <sz val="13"/>
        <color theme="1"/>
        <rFont val="TH SarabunPSK"/>
        <family val="2"/>
      </rPr>
      <t>จำนวนบทความของอาจารย์ประจำหลักสูตรปริญญาเอกที่ได้รับการอ้างอิงในฐานข้อมูล TCI และ Scopus ต่ออาจารย์ประจำหลักสูตร</t>
    </r>
  </si>
  <si>
    <t>สังคมฯ 0.176</t>
  </si>
  <si>
    <t>วิทย์ฯ 1.76</t>
  </si>
  <si>
    <t>อัตราส่วนจำนวนบทความที่ได้รับการอ้างอิงต่อจำนวนอาจารย์ประจำหลักสูตร เท่ากับ ........</t>
  </si>
  <si>
    <r>
      <t xml:space="preserve">ตัวบ่งชี้ที่ </t>
    </r>
    <r>
      <rPr>
        <b/>
        <sz val="13"/>
        <color theme="1"/>
        <rFont val="TH SarabunPSK"/>
        <family val="2"/>
      </rPr>
      <t>4.3</t>
    </r>
    <r>
      <rPr>
        <sz val="13"/>
        <color theme="1"/>
        <rFont val="TH SarabunPSK"/>
        <family val="2"/>
      </rPr>
      <t xml:space="preserve"> ผลที่เกิดกับอาจารย์</t>
    </r>
  </si>
  <si>
    <t>ผลการประเมินรายองค์ประกอบที่ 4 อาจารย์</t>
  </si>
  <si>
    <t>องค์ประกอบที่ 5 หลักสูตร การเรียนการสอน การประเมินผู้เรียน</t>
  </si>
  <si>
    <r>
      <t xml:space="preserve">ตัวบ่งชี้ที่ </t>
    </r>
    <r>
      <rPr>
        <b/>
        <sz val="13"/>
        <color theme="1"/>
        <rFont val="TH SarabunPSK"/>
        <family val="2"/>
      </rPr>
      <t>5.1</t>
    </r>
    <r>
      <rPr>
        <sz val="13"/>
        <color theme="1"/>
        <rFont val="TH SarabunPSK"/>
        <family val="2"/>
      </rPr>
      <t xml:space="preserve"> สาระของรายวิชาในหลักสูตร</t>
    </r>
  </si>
  <si>
    <r>
      <t xml:space="preserve">ตัวบ่งชี้ที่ </t>
    </r>
    <r>
      <rPr>
        <sz val="14"/>
        <color theme="1"/>
        <rFont val="TH SarabunPSK"/>
        <family val="2"/>
      </rPr>
      <t xml:space="preserve"> </t>
    </r>
    <r>
      <rPr>
        <b/>
        <sz val="13"/>
        <color theme="1"/>
        <rFont val="TH SarabunPSK"/>
        <family val="2"/>
      </rPr>
      <t>5.2</t>
    </r>
    <r>
      <rPr>
        <sz val="13"/>
        <color theme="1"/>
        <rFont val="TH SarabunPSK"/>
        <family val="2"/>
      </rPr>
      <t xml:space="preserve"> การวางระบบผู้สอนและกระบวนการจัดการเรียนการสอน</t>
    </r>
  </si>
  <si>
    <r>
      <t xml:space="preserve">ตัวบ่งชี้ที่ </t>
    </r>
    <r>
      <rPr>
        <sz val="14"/>
        <color theme="1"/>
        <rFont val="TH SarabunPSK"/>
        <family val="2"/>
      </rPr>
      <t xml:space="preserve"> </t>
    </r>
    <r>
      <rPr>
        <b/>
        <sz val="13"/>
        <color theme="1"/>
        <rFont val="TH SarabunPSK"/>
        <family val="2"/>
      </rPr>
      <t>5.3</t>
    </r>
    <r>
      <rPr>
        <sz val="13"/>
        <color theme="1"/>
        <rFont val="TH SarabunPSK"/>
        <family val="2"/>
      </rPr>
      <t xml:space="preserve"> การประเมินผู้เรียน</t>
    </r>
  </si>
  <si>
    <r>
      <t xml:space="preserve">ตัวบ่งชี้ที่ </t>
    </r>
    <r>
      <rPr>
        <b/>
        <sz val="13"/>
        <color theme="1"/>
        <rFont val="TH SarabunPSK"/>
        <family val="2"/>
      </rPr>
      <t>5.4</t>
    </r>
    <r>
      <rPr>
        <sz val="13"/>
        <color theme="1"/>
        <rFont val="TH SarabunPSK"/>
        <family val="2"/>
      </rPr>
      <t xml:space="preserve"> ผลการดำเนินงานหลักสูตรตามกรอบมาตรฐานคุณวุฒิระดับอุดมศึกษาแห่งชาติ</t>
    </r>
  </si>
  <si>
    <t xml:space="preserve"> %</t>
  </si>
  <si>
    <t>........ ข้อ</t>
  </si>
  <si>
    <r>
      <t xml:space="preserve">ผลการประเมินรายองค์ประกอบที่ 5 </t>
    </r>
    <r>
      <rPr>
        <b/>
        <sz val="13"/>
        <color theme="1"/>
        <rFont val="TH SarabunPSK"/>
        <family val="2"/>
      </rPr>
      <t>หลักสูตร การเรียนการสอน การประเมินผู้เรียน</t>
    </r>
  </si>
  <si>
    <t>องค์ประกอบที่ 6 สิ่งสนับสนุนการเรียนรู้</t>
  </si>
  <si>
    <r>
      <t xml:space="preserve">ตัวบ่งชี้ที่ </t>
    </r>
    <r>
      <rPr>
        <b/>
        <sz val="13"/>
        <color theme="1"/>
        <rFont val="TH SarabunPSK"/>
        <family val="2"/>
      </rPr>
      <t>6.1</t>
    </r>
    <r>
      <rPr>
        <sz val="13"/>
        <color theme="1"/>
        <rFont val="TH SarabunPSK"/>
        <family val="2"/>
      </rPr>
      <t xml:space="preserve"> สิ่งสนับสนุนการเรียนรู้</t>
    </r>
  </si>
  <si>
    <t>4.00 คะแนน</t>
  </si>
  <si>
    <t>ผลการประเมินรายองค์ประกอบที่ 6 สิ่งสนับสนุนการเรียนรู้</t>
  </si>
  <si>
    <r>
      <rPr>
        <b/>
        <sz val="14"/>
        <color theme="1"/>
        <rFont val="TH SarabunPSK"/>
        <family val="2"/>
      </rPr>
      <t>ตัวบ่งชี้ที่ 1.1</t>
    </r>
    <r>
      <rPr>
        <sz val="14"/>
        <color theme="1"/>
        <rFont val="TH SarabunPSK"/>
        <family val="2"/>
      </rPr>
      <t xml:space="preserve"> การบริหารจัดการหลักสูตรตามเกณฑ์มาตรฐานหลักสูตรที่กำหนดโดย สกอ.</t>
    </r>
  </si>
  <si>
    <t>1. จำนวนอาจารย์ประจำหลักสูตร</t>
  </si>
  <si>
    <t>2. คุณสมบัติของอาจารย์ประจำหลักสูตร</t>
  </si>
  <si>
    <t>ไม่ผ่าน</t>
  </si>
  <si>
    <t>3.การปรับปรุงหลักสูตรตามกรอบระยะเวลาที่กำหนด</t>
  </si>
  <si>
    <t>4.การดำเนินงานให้เป็นไปตามตัวบ่งชี้ผลการดำเนินงานเพื่อการประกันคุณภาพหลักสูตร และการเรียนการสอนตามกรอบมาตรฐานคุณวุฒิระดับอุดมศึกษาแห่งชาติ</t>
  </si>
  <si>
    <r>
      <t>ตาราง 1 ผลการประเมินตนเองรายตัวบ่งชี้ตามองค์ประกอบคุณภาพ</t>
    </r>
    <r>
      <rPr>
        <b/>
        <sz val="18"/>
        <color rgb="FF000000"/>
        <rFont val="TH SarabunPSK"/>
        <family val="2"/>
      </rPr>
      <t xml:space="preserve"> ระดับหลักสูตร</t>
    </r>
  </si>
  <si>
    <t>คะแนนการประเมิน</t>
  </si>
  <si>
    <t>เกณฑ์การประเมิน</t>
  </si>
  <si>
    <t>องค์ประกอบที่ 1  การกำกับมาตรฐาน</t>
  </si>
  <si>
    <t>ตัวบ่งชี้ 1.1 การบริหารจัดการหลักสูตรตามเกณฑ์มาตรฐานหลักสูตรที่กำหนดโดย สกอ.</t>
  </si>
  <si>
    <t/>
  </si>
  <si>
    <t>3. คุณสมบัติของอาจารย์ผู้รับผิดชอบหลักสูตร</t>
  </si>
  <si>
    <t xml:space="preserve">4. คุณสมบัติของอาจารย์ผู้สอน
</t>
  </si>
  <si>
    <t>6. คุณสมบัติของอาจารย์ที่ปรึกษาวิทยานิพนธ์ร่วม (ถ้ามี)</t>
  </si>
  <si>
    <t xml:space="preserve">7. คุณสมบัติของอาจารย์ผู้สอบวิทยานิพนธ์  </t>
  </si>
  <si>
    <t>8. การตีพิมพ์เผยแพร่ผลงานของผู้สำเร็จการศึกษา</t>
  </si>
  <si>
    <t>9. ภาระงานอาจารย์ที่ปรึกษาวิทยานิพนธ์และการค้นคว้าอิสระในระดับบัณฑิตศึกษา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</si>
  <si>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</t>
  </si>
  <si>
    <t>11. การปรับปรุงหลักสูตรตามรอบระยะเวลาที่กำหนด</t>
  </si>
  <si>
    <t>12. การดำเนินงานให้เป็นไปตามตัวบ่งชี้ผลการดำเนินงานเพื่อการประกันคุณภาพหลักสูตรและการเรียนการสอนตามกรอบมาตรฐานคุณวุฒิระดับอุดมศึกษาแห่งชาติ</t>
  </si>
  <si>
    <t>ตัวบ่งชี้ที่  2.1  คุณภาพบัณฑิตตามกรอบมาตรฐานคุณวุฒิระดับอุดมศึกษาแห่งชาติ</t>
  </si>
  <si>
    <t>องค์ประกอบที่ 3  นักศึกษา</t>
  </si>
  <si>
    <t>ตัวบ่งชี้ที่  3.1  การรับนักศึกษา</t>
  </si>
  <si>
    <t>เลือก</t>
  </si>
  <si>
    <t>ตัวบ่งชี้ที่  3.2  การส่งเสริมและพัฒนานักศึกษา</t>
  </si>
  <si>
    <t>ตัวบ่งชี้ที่  3.3  ผลที่เกิดกับนักศึกษา</t>
  </si>
  <si>
    <t>องค์ประกอบที่ 4  อาจารย์</t>
  </si>
  <si>
    <t>ตัวบ่งชี้ที่  4.1  การบริหารและพัฒนาอาจารย์</t>
  </si>
  <si>
    <t>ตัวบ่งชี้ที่  4.2  คุณภาพอาจารย์</t>
  </si>
  <si>
    <t>ตัวบ่งชี้ที่  4.3  ผลที่เกิดกับอาจารย์</t>
  </si>
  <si>
    <t>ตัวบ่งชี้ที่  5.1  สาระของรายวิชาในหลักสูตร</t>
  </si>
  <si>
    <t>ตัวบ่งชี้ที่  5.2  การวางระบบผู้สอนและกระบวนการจัดการเรียนการสอน</t>
  </si>
  <si>
    <t>ตัวบ่งชี้ที่  5.3 การประเมินผู้เรียน</t>
  </si>
  <si>
    <t>ตัวบ่งชี้ที่  5.4 ผลการดำเนินงานหลักสูตรตามกรอบมาตรฐานคุณวุฒิระดับอุดมศึกษาแห่งชาติ</t>
  </si>
  <si>
    <t>องค์ประกอบที่ 6  สิ่งสนับสนุนการเรียนรู้</t>
  </si>
  <si>
    <t>ตัวบ่งชี้ที่ 6.1 สิ่งสนับสนุนการเรียนรู้</t>
  </si>
  <si>
    <t>หมายเหตุ</t>
  </si>
  <si>
    <t xml:space="preserve">    - ร้อยละของอาจารย์ประจำหลักสูตรที่มีคุณวุฒิปริญญาเอก</t>
  </si>
  <si>
    <t xml:space="preserve">    - ร้อยละของอาจารย์ประจำหลักสูตรที่ดำรงตำแหน่งทางวิชาการ</t>
  </si>
  <si>
    <t xml:space="preserve">    - ผลงานวิชาการของอาจารย์ประจำหลักสูตร</t>
  </si>
  <si>
    <t xml:space="preserve">    -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(เฉพาะหลักสูตรปริญญาเอก)</t>
  </si>
  <si>
    <t>5.คุณสมบัติของอาจารย์ที่ปรึกษาวิทยานิพนธ์หลักและอาจารย์ที่ปรึกษาการค้นคว้าอิสระ</t>
  </si>
  <si>
    <t xml:space="preserve">คะแนนเฉลี่ยตัวบ่งชี้ องค์ประกอบที่ 2 - 6  </t>
  </si>
  <si>
    <t>ระดับ</t>
  </si>
  <si>
    <t>ปริญญาตรี</t>
  </si>
  <si>
    <t>ปริญญาโท</t>
  </si>
  <si>
    <t>ปริญญาเอก</t>
  </si>
  <si>
    <t>ชื่อหลักสูตร</t>
  </si>
  <si>
    <t>ชื่อสาขาวิชา</t>
  </si>
  <si>
    <t>คณะ</t>
  </si>
  <si>
    <t>เลือกคณะที่หลักสูตรสังกัด</t>
  </si>
  <si>
    <t>คณะวิทยาศาสตร์และเทคโนโลยี</t>
  </si>
  <si>
    <t>คณะเทคโนโลยีการเกษตร</t>
  </si>
  <si>
    <t>คณะเทคโนโลยีอุตสาหกรรม</t>
  </si>
  <si>
    <t>คณะครุศาสตร์</t>
  </si>
  <si>
    <t>คณะวิทยาการจัดการ</t>
  </si>
  <si>
    <t>คณะมนุษยศาสตร์และสังคมศาสตร์</t>
  </si>
  <si>
    <t>วิทยาลัยนวัตกรรมการจัดการ</t>
  </si>
  <si>
    <t>เลือกระดับปริญญา</t>
  </si>
  <si>
    <t xml:space="preserve">ผลการประเมินองค์ประกอบที่ 1 </t>
  </si>
  <si>
    <t>ตัวบ่งชี้ที่ 2.2 ผลงานของนักศึกษาและผู้สำเร็จการศึกษาในระดับปริญญาโทที่ได้รับการตีพิมพ์หรือเผยแพร่</t>
  </si>
  <si>
    <t>วิทยาศาสตร์และเทคโนโลยี</t>
  </si>
  <si>
    <t>วิทยาศาสตร์สุขภาพ</t>
  </si>
  <si>
    <t>มนุษยศาสตร์และสังคมศาสตร์</t>
  </si>
  <si>
    <t>องค์ประกอบ</t>
  </si>
  <si>
    <t>จำนวนตัวบ่งชี้</t>
  </si>
  <si>
    <t>Input</t>
  </si>
  <si>
    <t>Process</t>
  </si>
  <si>
    <t>Output</t>
  </si>
  <si>
    <t>ระดับคุณภาพ</t>
  </si>
  <si>
    <t>1 การกำกับมาตรฐาน</t>
  </si>
  <si>
    <t>2 บัณฑิต</t>
  </si>
  <si>
    <t>3 นักศึกษา</t>
  </si>
  <si>
    <t>4 อาจารย์</t>
  </si>
  <si>
    <t>5 หลักสูตร การเรียนการสอน การประเมินผู้เรียน</t>
  </si>
  <si>
    <t>6 สิ่งสนับสนุนการเรียนรู้</t>
  </si>
  <si>
    <t>รวม</t>
  </si>
  <si>
    <t>ผลการประเมิน</t>
  </si>
  <si>
    <t>-</t>
  </si>
  <si>
    <t>ชื่อหลักสูตร :</t>
  </si>
  <si>
    <t>คณะ/หน่วยงาน :</t>
  </si>
  <si>
    <t>ชื่อสาขาวิชา :</t>
  </si>
  <si>
    <t>กลุ่มสาขาวิชา :</t>
  </si>
  <si>
    <t>สาขาวิชา :</t>
  </si>
  <si>
    <t>sqm@vru.ac.th</t>
  </si>
  <si>
    <t xml:space="preserve">ตาราง 1 ผลการประเมินรายตัวบ่งชี้ตามองค์ประกอบคุณภาพ ระดับหลักสูตร 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</si>
  <si>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</si>
  <si>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</si>
  <si>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ร้อยละของบัณฑิตปริญญาตรีที่ได้งานทำหรือประกอบอาชีพอิสระภายใน 1 ปี (ปริญญาตรี)</t>
  </si>
  <si>
    <t>เลือกระดับเพื่อ 2.2</t>
  </si>
  <si>
    <t>ระดับการประเมิน :</t>
  </si>
  <si>
    <t>ไม่ประเมินเกณฑ์นี้</t>
  </si>
  <si>
    <t>ประเมินเกณฑ์นี้</t>
  </si>
  <si>
    <t>5.คุณสมบัติของอาจารย์ที่ปรึกษาวิทยานิพนธ์หลักและอาจารย์ที่ปรึกษาการค้นคว้าอิสระ (ไม่ประเมินเกณฑ์นี้)</t>
  </si>
  <si>
    <t>6. คุณสมบัติของอาจารย์ที่ปรึกษาวิทยานิพนธ์ร่วม (ถ้ามี) (ไม่ประเมินเกณฑ์นี้)</t>
  </si>
  <si>
    <t>7. คุณสมบัติของอาจารย์ผู้สอบวิทยานิพนธ์  (ไม่ประเมินเกณฑ์นี้)</t>
  </si>
  <si>
    <t>9. ภาระงานอาจารย์ที่ปรึกษาวิทยานิพนธ์และการค้นคว้าอิสระในระดับบัณฑิตศึกษา (ไม่ประเมินเกณฑ์นี้)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</si>
  <si>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 (ไม่ประเมินเกณฑ์นี้)</t>
  </si>
  <si>
    <t>ตัวบ่งชี้ 1.1</t>
  </si>
  <si>
    <t>3.คุณสมบัติของอาจารย์ผู้รับผิดชอบหลักสูตร(ไม่ประเมินเกณฑ์นี้)</t>
  </si>
  <si>
    <t xml:space="preserve">4.คุณสมบัติของอาจารย์ผู้สอน(ไม่ประเมินเกณฑ์นี้)
</t>
  </si>
  <si>
    <t>ตัวบ่งชี้ 2.2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</si>
  <si>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</si>
  <si>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</si>
  <si>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ตัวบ่งชี้ที่ 2.2  ร้อยละของบัณฑิตปริญญาตรีที่ได้งานทำหรือประกอบอาชีพอิสระภายใน 1 ปี (ปริญญาตรี)</t>
  </si>
  <si>
    <t xml:space="preserve">    - ร้อยละของอาจารย์ประจำหลักสูตรที่ดำรงตำแหน่งทางวิชาการ </t>
  </si>
  <si>
    <t xml:space="preserve">    - ผลงานวิชาการของอาจารย์ประจำหลักสูตร </t>
  </si>
  <si>
    <t>หน่วยนับ</t>
  </si>
  <si>
    <t>ร้อยละ</t>
  </si>
  <si>
    <t>อัตราส่วน</t>
  </si>
  <si>
    <t>ตาราง 2 ผลวิเคราะห์คุณภาพการศึกษาภายในระดับหลักสูตร</t>
  </si>
  <si>
    <t>เลือกกลุ่มสาขาวิชา</t>
  </si>
  <si>
    <t>วิธีการใช้ตารางคำนวณผลการประเมินคุณภาพการศึกษาภายใน ระดับหลักสูตร ประจำปีการศึกษา 2557</t>
  </si>
  <si>
    <t>2) ตารางคำนวณนี้ต้องใช้งานใน MS Excel 2010 ขึ้นไป</t>
  </si>
  <si>
    <t>3) วิธีการใช้งาน ดังนี้</t>
  </si>
  <si>
    <t xml:space="preserve">ขั้นตอนที่ 1 กรอกข้อมูลชื่อหลักสูตร สาขาวิชา ระดับการประเมิน กลุ่มสาขาวิชา และคณะหน่วยงาน ในตาราง 1 </t>
  </si>
  <si>
    <t>ขั้นตอนที่ 2 กรอกผลการดำเนินงาน ในช่องผลลัพธ์ของแต่ละตัวบ่งชี้ (ช่องสีเหลือง)</t>
  </si>
  <si>
    <t xml:space="preserve">ขั้นตอนที่ 3 ผลวิเคราะห์คุณภาพรายองค์ประกอบสามารถเข้าดูรายละเอียดที่ ตาราง 2 </t>
  </si>
  <si>
    <t>มีข้อสงสัยในการใช้ตารางคำนวณ สามารถติดต่อได้ที่ sqm@vru.ac.th</t>
  </si>
  <si>
    <t>สำนักมาตรฐานฯ โทรภายใน 492</t>
  </si>
  <si>
    <t>1) ใช้สำหรับคำนวณผลการประเมิน ระดับหลักสูตร ปริญญาตรี ปริญญาโท และปริญญาเอก</t>
  </si>
  <si>
    <t>8.การตีพิมพ์เผยแพร่ผลงานของผู้สำเร็จการศึกษา</t>
  </si>
  <si>
    <t>8.การตีพิมพ์เผยแพร่ผลงานของผู้สำเร็จการศึกษา (ไม่ประเมินเกณฑ์นี้)</t>
  </si>
  <si>
    <t xml:space="preserve">คะแนนเฉลี่ยทุกตัวบ่งชี้ องค์ประกอบที่ 2 - 6  </t>
  </si>
  <si>
    <t>คะแนนฉลี่ย องค์ประกอบที่ 6</t>
  </si>
  <si>
    <t>คะแนนฉลี่ย องค์ประกอบที่ 5</t>
  </si>
  <si>
    <t>คะแนนฉลี่ย องค์ประกอบที่ 4</t>
  </si>
  <si>
    <t>คะแนนฉลี่ย องค์ประกอบที่ 3</t>
  </si>
  <si>
    <t>คะแนนฉลี่ย องค์ประกอบที่ 2</t>
  </si>
  <si>
    <t xml:space="preserve">คะแนนฉลี่ย องค์ประกอบที่ 1 </t>
  </si>
  <si>
    <t>คะแนนเฉลี่ย</t>
  </si>
  <si>
    <t>คะแนนจะไม่ปรากฏหากไม่เลือกกลุ่มสาขาวิชา</t>
  </si>
  <si>
    <t>คลิกเลือกคณะที่หลักสูตรสังกัด</t>
  </si>
  <si>
    <t>คลิกเลือก</t>
  </si>
  <si>
    <t>คลิกเลือกกลุ่มสาขาวิชา</t>
  </si>
  <si>
    <t>คลิกเลือกระดับปริญญา</t>
  </si>
  <si>
    <t xml:space="preserve">update : 24 -07-2015 </t>
  </si>
  <si>
    <t xml:space="preserve">คะแนน </t>
  </si>
  <si>
    <t xml:space="preserve">ค่าเฉลี่ย </t>
  </si>
  <si>
    <t>i</t>
  </si>
  <si>
    <t>p</t>
  </si>
  <si>
    <t>o</t>
  </si>
  <si>
    <r>
      <t>สาขาวิชา</t>
    </r>
    <r>
      <rPr>
        <b/>
        <sz val="16"/>
        <color rgb="FFFF0000"/>
        <rFont val="Browallia New"/>
        <family val="2"/>
      </rPr>
      <t>*</t>
    </r>
    <r>
      <rPr>
        <b/>
        <sz val="16"/>
        <color theme="1"/>
        <rFont val="Browallia New"/>
        <family val="2"/>
      </rPr>
      <t xml:space="preserve"> :</t>
    </r>
  </si>
  <si>
    <r>
      <t xml:space="preserve">    - ร้อยละของอาจารย์ประจำหลักสูตรที่มีคุณวุฒิปริญญาเอก</t>
    </r>
    <r>
      <rPr>
        <sz val="14"/>
        <color rgb="FF0000FF"/>
        <rFont val="Browallia New"/>
        <family val="2"/>
      </rPr>
      <t xml:space="preserve"> </t>
    </r>
  </si>
  <si>
    <r>
      <t>กลุ่มสาขาวิชา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</si>
  <si>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ชื่อหลักสูตร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</si>
  <si>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ระดับการประเมิน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</si>
  <si>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คณะ/หน่วยงาน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</si>
</sst>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7" x14ac:knownFonts="1">
    <font>
      <sz val="16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sz val="13"/>
      <color theme="1"/>
      <name val="TH SarabunPSK"/>
      <family val="2"/>
    </font>
    <font>
      <sz val="14"/>
      <color theme="1"/>
      <name val="TH SarabunPSK"/>
      <family val="2"/>
    </font>
    <font>
      <b/>
      <sz val="13"/>
      <color theme="1"/>
      <name val="Wingdings 2"/>
      <family val="1"/>
      <charset val="2"/>
    </font>
    <font>
      <sz val="13"/>
      <color theme="1"/>
      <name val="TH SarabunPSK"/>
      <family val="2"/>
    </font>
    <font>
      <sz val="7"/>
      <color theme="1"/>
      <name val="Times New Roman"/>
      <family val="1"/>
    </font>
    <font>
      <sz val="10"/>
      <color theme="1"/>
      <name val="TH SarabunPSK"/>
      <family val="2"/>
    </font>
    <font>
      <sz val="11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rgb="FF000000"/>
      <name val="TH SarabunPSK"/>
      <family val="2"/>
    </font>
    <font>
      <b/>
      <sz val="11"/>
      <color theme="1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4"/>
      <name val="TH SarabunPSK"/>
      <family val="2"/>
    </font>
    <font>
      <b/>
      <sz val="20"/>
      <color rgb="FF0000FF"/>
      <name val="TH SarabunPSK"/>
      <family val="2"/>
    </font>
    <font>
      <sz val="16"/>
      <color theme="1"/>
      <name val="TH Niramit AS"/>
    </font>
    <font>
      <b/>
      <sz val="16"/>
      <color rgb="FF0000FF"/>
      <name val="TH Mali Grade 6"/>
    </font>
    <font>
      <sz val="16"/>
      <name val="TH SarabunPSK"/>
      <family val="2"/>
    </font>
    <font>
      <u/>
      <sz val="16"/>
      <color theme="10"/>
      <name val="Tahoma"/>
      <family val="2"/>
      <charset val="222"/>
      <scheme val="minor"/>
    </font>
    <font>
      <b/>
      <sz val="24"/>
      <color theme="1"/>
      <name val="TH Mali Grade 6"/>
    </font>
    <font>
      <b/>
      <sz val="18"/>
      <color theme="1"/>
      <name val="TH Niramit AS"/>
    </font>
    <font>
      <b/>
      <u/>
      <sz val="18"/>
      <color theme="10"/>
      <name val="TH Niramit AS"/>
    </font>
    <font>
      <sz val="9"/>
      <color indexed="81"/>
      <name val="Tahoma"/>
      <family val="2"/>
    </font>
    <font>
      <b/>
      <sz val="16"/>
      <color indexed="81"/>
      <name val="TH SarabunPSK"/>
      <family val="2"/>
    </font>
    <font>
      <sz val="16"/>
      <color indexed="81"/>
      <name val="TH SarabunPSK"/>
      <family val="2"/>
    </font>
    <font>
      <sz val="1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20"/>
      <color theme="1"/>
      <name val="TH SarabunPSK"/>
      <family val="2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b/>
      <sz val="28"/>
      <color rgb="FF0000FF"/>
      <name val="TH SarabunPSK"/>
      <family val="2"/>
    </font>
    <font>
      <b/>
      <sz val="28"/>
      <color rgb="FFFF0000"/>
      <name val="TH SarabunPSK"/>
      <family val="2"/>
    </font>
    <font>
      <b/>
      <sz val="28"/>
      <color theme="1"/>
      <name val="TH SarabunPSK"/>
      <family val="2"/>
    </font>
    <font>
      <b/>
      <sz val="22"/>
      <color theme="5" tint="-0.249977111117893"/>
      <name val="TH SarabunPSK"/>
      <family val="2"/>
    </font>
    <font>
      <b/>
      <sz val="8"/>
      <color theme="9" tint="-0.499984740745262"/>
      <name val="Tahoma"/>
      <family val="2"/>
      <scheme val="major"/>
    </font>
    <font>
      <b/>
      <sz val="9"/>
      <color theme="9" tint="-0.499984740745262"/>
      <name val="Tahoma"/>
      <family val="2"/>
      <scheme val="major"/>
    </font>
    <font>
      <sz val="9"/>
      <color theme="1"/>
      <name val="Tahoma"/>
      <family val="2"/>
      <scheme val="major"/>
    </font>
    <font>
      <b/>
      <sz val="16"/>
      <color theme="1"/>
      <name val="Browallia New"/>
      <family val="2"/>
    </font>
    <font>
      <b/>
      <sz val="16"/>
      <color rgb="FFFF0000"/>
      <name val="Browallia New"/>
      <family val="2"/>
    </font>
    <font>
      <sz val="16"/>
      <color theme="1"/>
      <name val="Browallia New"/>
      <family val="2"/>
    </font>
    <font>
      <b/>
      <sz val="16"/>
      <color rgb="FF0000FF"/>
      <name val="Browallia New"/>
      <family val="2"/>
    </font>
    <font>
      <b/>
      <sz val="14"/>
      <color theme="1"/>
      <name val="Browallia New"/>
      <family val="2"/>
    </font>
    <font>
      <sz val="14"/>
      <color theme="1"/>
      <name val="Browallia New"/>
      <family val="2"/>
    </font>
    <font>
      <sz val="14"/>
      <color rgb="FFFF0000"/>
      <name val="Browallia New"/>
      <family val="2"/>
    </font>
    <font>
      <b/>
      <sz val="14"/>
      <color rgb="FFFF0000"/>
      <name val="Browallia New"/>
      <family val="2"/>
    </font>
    <font>
      <sz val="14"/>
      <name val="Browallia New"/>
      <family val="2"/>
    </font>
    <font>
      <sz val="14"/>
      <color rgb="FF0000FF"/>
      <name val="Browallia New"/>
      <family val="2"/>
    </font>
    <font>
      <b/>
      <sz val="14"/>
      <color theme="0"/>
      <name val="Browallia New"/>
      <family val="2"/>
    </font>
    <font>
      <b/>
      <sz val="18"/>
      <color theme="1"/>
      <name val="Browallia New"/>
      <family val="2"/>
    </font>
    <font>
      <b/>
      <sz val="16"/>
      <name val="Browallia New"/>
      <family val="2"/>
    </font>
    <font>
      <b/>
      <sz val="12"/>
      <color theme="1"/>
      <name val="Browallia New"/>
      <family val="2"/>
    </font>
    <font>
      <sz val="1"/>
      <color rgb="FFFFE1FF"/>
      <name val="Browallia New"/>
      <family val="2"/>
    </font>
    <font>
      <b/>
      <sz val="1"/>
      <color rgb="FFFFE1FF"/>
      <name val="Browallia New"/>
      <family val="2"/>
    </font>
    <font>
      <sz val="18"/>
      <color theme="1"/>
      <name val="Browallia New"/>
      <family val="2"/>
    </font>
    <font>
      <b/>
      <sz val="13"/>
      <color rgb="FFFF0000"/>
      <name val="Browallia New"/>
      <family val="2"/>
    </font>
  </fonts>
  <fills count="23">
    <fill>
      <patternFill patternType="none"/>
    </fill>
    <fill>
      <patternFill patternType="gray125"/>
    </fill>
    <fill>
      <patternFill patternType="solid">
        <fgColor rgb="FFFFF2CC"/>
        <bgColor indexed="64"/>
      </patternFill>
    </fill>
    <fill>
      <patternFill patternType="solid">
        <fgColor rgb="FFDEEAF6"/>
        <bgColor indexed="64"/>
      </patternFill>
    </fill>
    <fill>
      <patternFill patternType="gray125">
        <bgColor rgb="FFD9D9D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>
        <bgColor theme="0" tint="-0.14999847407452621"/>
      </patternFill>
    </fill>
    <fill>
      <patternFill patternType="mediumGray">
        <bgColor rgb="FFDDDDDD"/>
      </patternFill>
    </fill>
    <fill>
      <patternFill patternType="mediumGray">
        <bgColor theme="0"/>
      </patternFill>
    </fill>
    <fill>
      <patternFill patternType="mediumGray">
        <bgColor theme="2"/>
      </patternFill>
    </fill>
    <fill>
      <patternFill patternType="solid">
        <fgColor rgb="FF00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Gray">
        <fgColor theme="2" tint="-9.9948118533890809E-2"/>
        <bgColor theme="2" tint="-0.249977111117893"/>
      </patternFill>
    </fill>
    <fill>
      <patternFill patternType="lightGray">
        <bgColor theme="2" tint="-9.9978637043366805E-2"/>
      </patternFill>
    </fill>
    <fill>
      <patternFill patternType="solid">
        <fgColor rgb="FFFFE1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lightTrellis">
        <bgColor theme="2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477">
    <xf numFmtId="0" fontId="0" fillId="0" borderId="0" xfId="0"/>
    <xf numFmtId="4" fontId="0" fillId="0" borderId="0" xfId="0" applyNumberFormat="1"/>
    <xf numFmtId="0" fontId="1" fillId="0" borderId="1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3" borderId="8" xfId="0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4" borderId="9" xfId="0" applyFont="1" applyFill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10" fillId="0" borderId="0" xfId="0" applyFont="1"/>
    <xf numFmtId="0" fontId="5" fillId="3" borderId="2" xfId="0" applyFont="1" applyFill="1" applyBorder="1" applyAlignment="1">
      <alignment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4" fillId="0" borderId="22" xfId="0" applyFont="1" applyBorder="1" applyAlignment="1" applyProtection="1">
      <alignment horizontal="left" vertical="top"/>
      <protection hidden="1"/>
    </xf>
    <xf numFmtId="4" fontId="4" fillId="0" borderId="1" xfId="0" applyNumberFormat="1" applyFont="1" applyBorder="1" applyAlignment="1" applyProtection="1">
      <alignment horizontal="center" vertical="top" wrapText="1"/>
      <protection hidden="1"/>
    </xf>
    <xf numFmtId="2" fontId="4" fillId="0" borderId="1" xfId="0" applyNumberFormat="1" applyFont="1" applyBorder="1" applyAlignment="1" applyProtection="1">
      <alignment horizontal="center" vertical="top" wrapText="1"/>
      <protection hidden="1"/>
    </xf>
    <xf numFmtId="0" fontId="4" fillId="0" borderId="24" xfId="0" applyFont="1" applyBorder="1" applyAlignment="1" applyProtection="1">
      <alignment horizontal="left" vertical="top"/>
      <protection hidden="1"/>
    </xf>
    <xf numFmtId="0" fontId="4" fillId="0" borderId="24" xfId="0" applyFont="1" applyBorder="1" applyAlignment="1" applyProtection="1">
      <alignment vertical="top"/>
      <protection hidden="1"/>
    </xf>
    <xf numFmtId="2" fontId="4" fillId="6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4" xfId="0" applyFont="1" applyBorder="1" applyAlignment="1" applyProtection="1">
      <alignment horizontal="left" vertical="top" wrapText="1"/>
      <protection hidden="1"/>
    </xf>
    <xf numFmtId="0" fontId="4" fillId="0" borderId="29" xfId="0" applyFont="1" applyBorder="1" applyAlignment="1" applyProtection="1">
      <alignment horizontal="left" vertical="top"/>
      <protection hidden="1"/>
    </xf>
    <xf numFmtId="2" fontId="4" fillId="6" borderId="33" xfId="0" applyNumberFormat="1" applyFont="1" applyFill="1" applyBorder="1" applyAlignment="1" applyProtection="1">
      <alignment horizontal="center" vertical="top" wrapText="1"/>
      <protection locked="0"/>
    </xf>
    <xf numFmtId="2" fontId="4" fillId="0" borderId="33" xfId="0" applyNumberFormat="1" applyFont="1" applyBorder="1" applyAlignment="1" applyProtection="1">
      <alignment horizontal="center" vertical="top" wrapText="1"/>
      <protection hidden="1"/>
    </xf>
    <xf numFmtId="2" fontId="1" fillId="6" borderId="35" xfId="0" applyNumberFormat="1" applyFont="1" applyFill="1" applyBorder="1" applyAlignment="1" applyProtection="1">
      <alignment horizontal="center" vertical="center"/>
      <protection hidden="1"/>
    </xf>
    <xf numFmtId="2" fontId="1" fillId="6" borderId="30" xfId="0" applyNumberFormat="1" applyFont="1" applyFill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left" vertical="top" wrapText="1"/>
      <protection hidden="1"/>
    </xf>
    <xf numFmtId="0" fontId="4" fillId="0" borderId="23" xfId="0" applyFont="1" applyBorder="1" applyAlignment="1" applyProtection="1">
      <alignment horizontal="left" vertical="top" wrapText="1"/>
      <protection locked="0"/>
    </xf>
    <xf numFmtId="0" fontId="4" fillId="0" borderId="34" xfId="0" applyFont="1" applyBorder="1" applyAlignment="1" applyProtection="1">
      <alignment horizontal="left" vertical="top" wrapText="1"/>
      <protection locked="0"/>
    </xf>
    <xf numFmtId="0" fontId="4" fillId="9" borderId="28" xfId="0" applyFont="1" applyFill="1" applyBorder="1" applyAlignment="1" applyProtection="1">
      <alignment horizontal="left" vertical="top" wrapText="1"/>
      <protection hidden="1"/>
    </xf>
    <xf numFmtId="0" fontId="4" fillId="9" borderId="25" xfId="0" applyFont="1" applyFill="1" applyBorder="1" applyAlignment="1" applyProtection="1">
      <alignment horizontal="left" vertical="top" wrapText="1"/>
      <protection hidden="1"/>
    </xf>
    <xf numFmtId="0" fontId="4" fillId="9" borderId="31" xfId="0" applyFont="1" applyFill="1" applyBorder="1" applyAlignment="1" applyProtection="1">
      <alignment horizontal="left" vertical="top" wrapText="1"/>
      <protection hidden="1"/>
    </xf>
    <xf numFmtId="0" fontId="4" fillId="9" borderId="32" xfId="0" applyFont="1" applyFill="1" applyBorder="1" applyAlignment="1" applyProtection="1">
      <alignment horizontal="left" vertical="top" wrapText="1"/>
      <protection hidden="1"/>
    </xf>
    <xf numFmtId="0" fontId="13" fillId="0" borderId="0" xfId="0" applyFont="1"/>
    <xf numFmtId="0" fontId="14" fillId="0" borderId="0" xfId="0" applyFont="1" applyAlignment="1"/>
    <xf numFmtId="0" fontId="1" fillId="8" borderId="1" xfId="0" applyFont="1" applyFill="1" applyBorder="1" applyAlignment="1" applyProtection="1">
      <alignment horizontal="center" vertical="center" wrapText="1"/>
      <protection hidden="1"/>
    </xf>
    <xf numFmtId="0" fontId="10" fillId="8" borderId="0" xfId="0" applyFont="1" applyFill="1" applyAlignment="1">
      <alignment vertical="top"/>
    </xf>
    <xf numFmtId="0" fontId="10" fillId="8" borderId="0" xfId="0" applyFont="1" applyFill="1" applyAlignment="1">
      <alignment vertical="center"/>
    </xf>
    <xf numFmtId="0" fontId="10" fillId="8" borderId="0" xfId="0" applyFont="1" applyFill="1" applyAlignment="1"/>
    <xf numFmtId="0" fontId="10" fillId="8" borderId="0" xfId="0" applyFont="1" applyFill="1" applyBorder="1" applyAlignment="1"/>
    <xf numFmtId="0" fontId="4" fillId="11" borderId="40" xfId="0" applyFont="1" applyFill="1" applyBorder="1" applyAlignment="1" applyProtection="1">
      <alignment horizontal="center" vertical="top" wrapText="1"/>
    </xf>
    <xf numFmtId="0" fontId="4" fillId="11" borderId="41" xfId="0" applyFont="1" applyFill="1" applyBorder="1" applyAlignment="1" applyProtection="1">
      <alignment horizontal="center" vertical="top" wrapText="1"/>
    </xf>
    <xf numFmtId="0" fontId="4" fillId="11" borderId="42" xfId="0" applyFont="1" applyFill="1" applyBorder="1" applyAlignment="1" applyProtection="1">
      <alignment horizontal="center" vertical="top" wrapText="1"/>
    </xf>
    <xf numFmtId="0" fontId="4" fillId="11" borderId="43" xfId="0" applyFont="1" applyFill="1" applyBorder="1" applyAlignment="1" applyProtection="1">
      <alignment horizontal="center" vertical="top" wrapText="1"/>
    </xf>
    <xf numFmtId="0" fontId="4" fillId="11" borderId="44" xfId="0" applyFont="1" applyFill="1" applyBorder="1" applyAlignment="1" applyProtection="1">
      <alignment horizontal="center" vertical="top" wrapText="1"/>
    </xf>
    <xf numFmtId="0" fontId="4" fillId="11" borderId="35" xfId="0" applyFont="1" applyFill="1" applyBorder="1" applyAlignment="1" applyProtection="1">
      <alignment horizontal="center" vertical="top" wrapText="1"/>
    </xf>
    <xf numFmtId="0" fontId="4" fillId="0" borderId="25" xfId="0" applyFont="1" applyBorder="1" applyAlignment="1" applyProtection="1">
      <alignment horizontal="center" vertical="top" wrapText="1"/>
      <protection hidden="1"/>
    </xf>
    <xf numFmtId="0" fontId="4" fillId="6" borderId="26" xfId="0" applyFont="1" applyFill="1" applyBorder="1" applyAlignment="1" applyProtection="1">
      <alignment horizontal="left" vertical="top" wrapText="1"/>
      <protection hidden="1"/>
    </xf>
    <xf numFmtId="2" fontId="4" fillId="12" borderId="47" xfId="0" applyNumberFormat="1" applyFont="1" applyFill="1" applyBorder="1" applyAlignment="1" applyProtection="1">
      <alignment horizontal="center" vertical="top" wrapText="1"/>
      <protection hidden="1"/>
    </xf>
    <xf numFmtId="2" fontId="4" fillId="12" borderId="48" xfId="0" applyNumberFormat="1" applyFont="1" applyFill="1" applyBorder="1" applyAlignment="1" applyProtection="1">
      <alignment horizontal="center" vertical="top" wrapText="1"/>
      <protection hidden="1"/>
    </xf>
    <xf numFmtId="2" fontId="4" fillId="12" borderId="49" xfId="0" applyNumberFormat="1" applyFont="1" applyFill="1" applyBorder="1" applyAlignment="1" applyProtection="1">
      <alignment horizontal="center" vertical="top" wrapText="1"/>
      <protection hidden="1"/>
    </xf>
    <xf numFmtId="0" fontId="1" fillId="13" borderId="24" xfId="0" applyFont="1" applyFill="1" applyBorder="1" applyAlignment="1" applyProtection="1">
      <alignment vertical="top"/>
      <protection hidden="1"/>
    </xf>
    <xf numFmtId="0" fontId="1" fillId="13" borderId="39" xfId="0" applyFont="1" applyFill="1" applyBorder="1" applyAlignment="1" applyProtection="1">
      <alignment vertical="top"/>
      <protection hidden="1"/>
    </xf>
    <xf numFmtId="0" fontId="1" fillId="13" borderId="25" xfId="0" applyFont="1" applyFill="1" applyBorder="1" applyAlignment="1" applyProtection="1">
      <alignment vertical="top"/>
      <protection hidden="1"/>
    </xf>
    <xf numFmtId="0" fontId="1" fillId="13" borderId="26" xfId="0" applyFont="1" applyFill="1" applyBorder="1" applyAlignment="1" applyProtection="1">
      <alignment vertical="top"/>
      <protection hidden="1"/>
    </xf>
    <xf numFmtId="2" fontId="4" fillId="6" borderId="1" xfId="0" applyNumberFormat="1" applyFont="1" applyFill="1" applyBorder="1" applyAlignment="1" applyProtection="1">
      <alignment horizontal="center" vertical="top" wrapText="1"/>
      <protection hidden="1"/>
    </xf>
    <xf numFmtId="0" fontId="10" fillId="7" borderId="24" xfId="0" applyFont="1" applyFill="1" applyBorder="1" applyAlignment="1" applyProtection="1">
      <alignment horizontal="right" vertical="top"/>
      <protection hidden="1"/>
    </xf>
    <xf numFmtId="0" fontId="14" fillId="10" borderId="28" xfId="0" applyFont="1" applyFill="1" applyBorder="1" applyAlignment="1" applyProtection="1">
      <alignment horizontal="center" vertical="top" wrapText="1"/>
    </xf>
    <xf numFmtId="0" fontId="14" fillId="10" borderId="27" xfId="0" applyFont="1" applyFill="1" applyBorder="1" applyAlignment="1" applyProtection="1">
      <alignment horizontal="center" vertical="top" wrapText="1"/>
    </xf>
    <xf numFmtId="0" fontId="10" fillId="0" borderId="23" xfId="0" applyFont="1" applyBorder="1" applyAlignment="1" applyProtection="1">
      <alignment horizontal="left" vertical="top" wrapText="1"/>
      <protection hidden="1"/>
    </xf>
    <xf numFmtId="3" fontId="4" fillId="0" borderId="1" xfId="0" applyNumberFormat="1" applyFont="1" applyBorder="1" applyAlignment="1" applyProtection="1">
      <alignment horizontal="center" vertical="top" wrapText="1"/>
      <protection hidden="1"/>
    </xf>
    <xf numFmtId="0" fontId="15" fillId="0" borderId="23" xfId="0" applyFont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6" borderId="0" xfId="0" applyFill="1" applyBorder="1" applyProtection="1">
      <protection locked="0"/>
    </xf>
    <xf numFmtId="0" fontId="13" fillId="6" borderId="0" xfId="0" applyFont="1" applyFill="1" applyProtection="1">
      <protection locked="0"/>
    </xf>
    <xf numFmtId="0" fontId="17" fillId="6" borderId="0" xfId="0" applyFont="1" applyFill="1" applyProtection="1">
      <protection locked="0"/>
    </xf>
    <xf numFmtId="0" fontId="22" fillId="6" borderId="0" xfId="0" applyFont="1" applyFill="1" applyAlignment="1" applyProtection="1">
      <alignment vertical="center"/>
      <protection locked="0"/>
    </xf>
    <xf numFmtId="0" fontId="22" fillId="6" borderId="0" xfId="0" applyFont="1" applyFill="1" applyProtection="1">
      <protection locked="0"/>
    </xf>
    <xf numFmtId="0" fontId="23" fillId="6" borderId="0" xfId="1" applyFont="1" applyFill="1" applyAlignment="1" applyProtection="1">
      <alignment vertical="center"/>
      <protection locked="0"/>
    </xf>
    <xf numFmtId="0" fontId="23" fillId="6" borderId="0" xfId="1" applyFont="1" applyFill="1" applyProtection="1">
      <protection locked="0"/>
    </xf>
    <xf numFmtId="0" fontId="0" fillId="6" borderId="0" xfId="0" applyFill="1"/>
    <xf numFmtId="2" fontId="27" fillId="0" borderId="0" xfId="0" applyNumberFormat="1" applyFont="1" applyAlignment="1" applyProtection="1">
      <alignment horizontal="center" vertical="center"/>
      <protection hidden="1"/>
    </xf>
    <xf numFmtId="2" fontId="27" fillId="0" borderId="0" xfId="0" applyNumberFormat="1" applyFont="1" applyProtection="1">
      <protection hidden="1"/>
    </xf>
    <xf numFmtId="0" fontId="13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2" fillId="6" borderId="0" xfId="0" applyFont="1" applyFill="1" applyAlignment="1" applyProtection="1">
      <alignment vertical="center"/>
      <protection hidden="1"/>
    </xf>
    <xf numFmtId="0" fontId="22" fillId="6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horizontal="center" vertical="center"/>
      <protection hidden="1"/>
    </xf>
    <xf numFmtId="2" fontId="13" fillId="0" borderId="0" xfId="0" applyNumberFormat="1" applyFont="1" applyAlignment="1" applyProtection="1">
      <alignment horizontal="right"/>
      <protection hidden="1"/>
    </xf>
    <xf numFmtId="0" fontId="4" fillId="0" borderId="0" xfId="0" applyFont="1" applyBorder="1" applyAlignment="1" applyProtection="1">
      <alignment vertical="top"/>
      <protection hidden="1"/>
    </xf>
    <xf numFmtId="0" fontId="13" fillId="0" borderId="0" xfId="0" applyFont="1" applyBorder="1" applyProtection="1"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9" fillId="0" borderId="0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6" borderId="0" xfId="0" applyFont="1" applyFill="1" applyBorder="1" applyAlignment="1" applyProtection="1">
      <alignment vertical="center"/>
      <protection locked="0"/>
    </xf>
    <xf numFmtId="0" fontId="13" fillId="6" borderId="0" xfId="0" applyFont="1" applyFill="1" applyBorder="1" applyProtection="1">
      <protection locked="0"/>
    </xf>
    <xf numFmtId="0" fontId="0" fillId="6" borderId="0" xfId="0" applyFill="1" applyBorder="1"/>
    <xf numFmtId="0" fontId="30" fillId="6" borderId="0" xfId="0" applyFont="1" applyFill="1"/>
    <xf numFmtId="0" fontId="30" fillId="6" borderId="15" xfId="0" applyFont="1" applyFill="1" applyBorder="1"/>
    <xf numFmtId="0" fontId="30" fillId="6" borderId="16" xfId="0" applyFont="1" applyFill="1" applyBorder="1"/>
    <xf numFmtId="0" fontId="30" fillId="6" borderId="7" xfId="0" applyFont="1" applyFill="1" applyBorder="1"/>
    <xf numFmtId="0" fontId="30" fillId="6" borderId="13" xfId="0" applyFont="1" applyFill="1" applyBorder="1"/>
    <xf numFmtId="0" fontId="30" fillId="6" borderId="0" xfId="0" applyFont="1" applyFill="1" applyBorder="1"/>
    <xf numFmtId="0" fontId="30" fillId="6" borderId="8" xfId="0" applyFont="1" applyFill="1" applyBorder="1"/>
    <xf numFmtId="0" fontId="31" fillId="6" borderId="0" xfId="0" applyFont="1" applyFill="1" applyBorder="1"/>
    <xf numFmtId="0" fontId="30" fillId="6" borderId="12" xfId="0" applyFont="1" applyFill="1" applyBorder="1"/>
    <xf numFmtId="0" fontId="30" fillId="6" borderId="11" xfId="0" applyFont="1" applyFill="1" applyBorder="1"/>
    <xf numFmtId="0" fontId="30" fillId="6" borderId="9" xfId="0" applyFont="1" applyFill="1" applyBorder="1"/>
    <xf numFmtId="0" fontId="28" fillId="6" borderId="15" xfId="0" applyFont="1" applyFill="1" applyBorder="1" applyAlignment="1" applyProtection="1">
      <alignment vertical="top"/>
      <protection hidden="1"/>
    </xf>
    <xf numFmtId="0" fontId="28" fillId="6" borderId="16" xfId="0" applyFont="1" applyFill="1" applyBorder="1" applyAlignment="1" applyProtection="1">
      <protection hidden="1"/>
    </xf>
    <xf numFmtId="0" fontId="28" fillId="6" borderId="13" xfId="0" applyFont="1" applyFill="1" applyBorder="1" applyAlignment="1" applyProtection="1">
      <alignment vertical="center"/>
      <protection hidden="1"/>
    </xf>
    <xf numFmtId="0" fontId="28" fillId="6" borderId="0" xfId="0" applyFont="1" applyFill="1" applyBorder="1" applyAlignment="1" applyProtection="1">
      <protection hidden="1"/>
    </xf>
    <xf numFmtId="0" fontId="28" fillId="6" borderId="12" xfId="0" applyFont="1" applyFill="1" applyBorder="1" applyAlignment="1" applyProtection="1">
      <alignment vertical="center"/>
      <protection hidden="1"/>
    </xf>
    <xf numFmtId="0" fontId="29" fillId="6" borderId="11" xfId="0" applyFont="1" applyFill="1" applyBorder="1" applyAlignment="1" applyProtection="1">
      <protection hidden="1"/>
    </xf>
    <xf numFmtId="0" fontId="29" fillId="6" borderId="71" xfId="0" applyFont="1" applyFill="1" applyBorder="1" applyAlignment="1" applyProtection="1">
      <protection hidden="1"/>
    </xf>
    <xf numFmtId="0" fontId="16" fillId="6" borderId="71" xfId="0" applyFont="1" applyFill="1" applyBorder="1" applyAlignment="1" applyProtection="1">
      <protection hidden="1"/>
    </xf>
    <xf numFmtId="0" fontId="16" fillId="6" borderId="72" xfId="0" applyFont="1" applyFill="1" applyBorder="1" applyAlignment="1" applyProtection="1">
      <protection hidden="1"/>
    </xf>
    <xf numFmtId="0" fontId="32" fillId="6" borderId="0" xfId="0" applyFont="1" applyFill="1" applyBorder="1"/>
    <xf numFmtId="0" fontId="33" fillId="6" borderId="0" xfId="0" applyFont="1" applyFill="1" applyBorder="1"/>
    <xf numFmtId="0" fontId="34" fillId="6" borderId="0" xfId="0" applyFont="1" applyFill="1" applyBorder="1"/>
    <xf numFmtId="0" fontId="0" fillId="6" borderId="0" xfId="0" applyFont="1" applyFill="1" applyProtection="1">
      <protection locked="0"/>
    </xf>
    <xf numFmtId="0" fontId="0" fillId="0" borderId="0" xfId="0" applyFont="1" applyProtection="1">
      <protection locked="0"/>
    </xf>
    <xf numFmtId="0" fontId="35" fillId="6" borderId="11" xfId="0" applyFont="1" applyFill="1" applyBorder="1"/>
    <xf numFmtId="0" fontId="38" fillId="6" borderId="0" xfId="0" applyFont="1" applyFill="1" applyProtection="1">
      <protection hidden="1"/>
    </xf>
    <xf numFmtId="0" fontId="39" fillId="6" borderId="38" xfId="0" applyFont="1" applyFill="1" applyBorder="1" applyAlignment="1" applyProtection="1">
      <protection hidden="1"/>
    </xf>
    <xf numFmtId="0" fontId="41" fillId="6" borderId="39" xfId="0" applyFont="1" applyFill="1" applyBorder="1" applyAlignment="1" applyProtection="1">
      <protection hidden="1"/>
    </xf>
    <xf numFmtId="0" fontId="41" fillId="6" borderId="68" xfId="0" applyFont="1" applyFill="1" applyBorder="1" applyAlignment="1" applyProtection="1">
      <protection hidden="1"/>
    </xf>
    <xf numFmtId="0" fontId="42" fillId="6" borderId="68" xfId="0" applyFont="1" applyFill="1" applyBorder="1" applyAlignment="1" applyProtection="1">
      <protection hidden="1"/>
    </xf>
    <xf numFmtId="0" fontId="42" fillId="6" borderId="69" xfId="0" applyFont="1" applyFill="1" applyBorder="1" applyAlignment="1" applyProtection="1">
      <protection hidden="1"/>
    </xf>
    <xf numFmtId="0" fontId="43" fillId="8" borderId="1" xfId="0" applyFont="1" applyFill="1" applyBorder="1" applyAlignment="1" applyProtection="1">
      <alignment horizontal="center" vertical="center" wrapText="1"/>
      <protection hidden="1"/>
    </xf>
    <xf numFmtId="0" fontId="39" fillId="8" borderId="1" xfId="0" applyFont="1" applyFill="1" applyBorder="1" applyAlignment="1" applyProtection="1">
      <alignment horizontal="center" vertical="center" wrapText="1"/>
      <protection hidden="1"/>
    </xf>
    <xf numFmtId="0" fontId="44" fillId="5" borderId="35" xfId="0" applyFont="1" applyFill="1" applyBorder="1" applyAlignment="1" applyProtection="1">
      <alignment vertical="top" wrapText="1"/>
      <protection hidden="1"/>
    </xf>
    <xf numFmtId="0" fontId="44" fillId="11" borderId="43" xfId="0" applyFont="1" applyFill="1" applyBorder="1" applyAlignment="1" applyProtection="1">
      <alignment horizontal="center" vertical="top" wrapText="1"/>
      <protection hidden="1"/>
    </xf>
    <xf numFmtId="0" fontId="44" fillId="0" borderId="1" xfId="0" applyFont="1" applyBorder="1" applyAlignment="1" applyProtection="1">
      <alignment horizontal="center" vertical="top" wrapText="1"/>
      <protection locked="0" hidden="1"/>
    </xf>
    <xf numFmtId="2" fontId="44" fillId="12" borderId="48" xfId="0" applyNumberFormat="1" applyFont="1" applyFill="1" applyBorder="1" applyAlignment="1" applyProtection="1">
      <alignment horizontal="center" vertical="top" wrapText="1"/>
      <protection hidden="1"/>
    </xf>
    <xf numFmtId="0" fontId="44" fillId="6" borderId="35" xfId="0" applyFont="1" applyFill="1" applyBorder="1" applyAlignment="1" applyProtection="1">
      <alignment horizontal="left" vertical="top" wrapText="1"/>
      <protection hidden="1"/>
    </xf>
    <xf numFmtId="0" fontId="45" fillId="6" borderId="27" xfId="0" applyFont="1" applyFill="1" applyBorder="1" applyAlignment="1" applyProtection="1">
      <alignment horizontal="left" vertical="top" wrapText="1"/>
      <protection hidden="1"/>
    </xf>
    <xf numFmtId="0" fontId="44" fillId="6" borderId="27" xfId="0" applyFont="1" applyFill="1" applyBorder="1" applyAlignment="1" applyProtection="1">
      <alignment horizontal="center" vertical="top" wrapText="1"/>
      <protection hidden="1"/>
    </xf>
    <xf numFmtId="0" fontId="44" fillId="6" borderId="27" xfId="0" applyFont="1" applyFill="1" applyBorder="1" applyAlignment="1" applyProtection="1">
      <alignment horizontal="left" vertical="top" wrapText="1"/>
      <protection hidden="1"/>
    </xf>
    <xf numFmtId="0" fontId="44" fillId="6" borderId="41" xfId="0" applyFont="1" applyFill="1" applyBorder="1" applyAlignment="1" applyProtection="1">
      <alignment horizontal="left" vertical="top" wrapText="1"/>
      <protection hidden="1"/>
    </xf>
    <xf numFmtId="0" fontId="43" fillId="16" borderId="25" xfId="0" applyFont="1" applyFill="1" applyBorder="1" applyAlignment="1" applyProtection="1">
      <alignment vertical="top"/>
      <protection locked="0" hidden="1"/>
    </xf>
    <xf numFmtId="0" fontId="43" fillId="16" borderId="25" xfId="0" applyFont="1" applyFill="1" applyBorder="1" applyAlignment="1" applyProtection="1">
      <alignment vertical="top"/>
      <protection hidden="1"/>
    </xf>
    <xf numFmtId="0" fontId="43" fillId="16" borderId="27" xfId="0" applyFont="1" applyFill="1" applyBorder="1" applyAlignment="1" applyProtection="1">
      <alignment vertical="top"/>
      <protection hidden="1"/>
    </xf>
    <xf numFmtId="3" fontId="44" fillId="0" borderId="49" xfId="0" applyNumberFormat="1" applyFont="1" applyBorder="1" applyAlignment="1" applyProtection="1">
      <alignment horizontal="center" vertical="top" wrapText="1"/>
      <protection hidden="1"/>
    </xf>
    <xf numFmtId="2" fontId="44" fillId="0" borderId="49" xfId="0" applyNumberFormat="1" applyFont="1" applyBorder="1" applyAlignment="1" applyProtection="1">
      <alignment horizontal="center" vertical="top" wrapText="1"/>
      <protection locked="0" hidden="1"/>
    </xf>
    <xf numFmtId="2" fontId="44" fillId="6" borderId="49" xfId="0" applyNumberFormat="1" applyFont="1" applyFill="1" applyBorder="1" applyAlignment="1" applyProtection="1">
      <alignment horizontal="center" vertical="top" wrapText="1"/>
      <protection hidden="1"/>
    </xf>
    <xf numFmtId="0" fontId="47" fillId="0" borderId="49" xfId="0" applyFont="1" applyBorder="1" applyAlignment="1" applyProtection="1">
      <alignment horizontal="left" vertical="top" wrapText="1"/>
      <protection locked="0" hidden="1"/>
    </xf>
    <xf numFmtId="4" fontId="44" fillId="0" borderId="47" xfId="0" applyNumberFormat="1" applyFont="1" applyBorder="1" applyAlignment="1" applyProtection="1">
      <alignment horizontal="center" vertical="top" wrapText="1"/>
      <protection hidden="1"/>
    </xf>
    <xf numFmtId="2" fontId="44" fillId="6" borderId="47" xfId="0" applyNumberFormat="1" applyFont="1" applyFill="1" applyBorder="1" applyAlignment="1" applyProtection="1">
      <alignment horizontal="center" vertical="top" wrapText="1"/>
      <protection hidden="1"/>
    </xf>
    <xf numFmtId="0" fontId="44" fillId="0" borderId="47" xfId="0" applyFont="1" applyBorder="1" applyAlignment="1" applyProtection="1">
      <alignment horizontal="left" vertical="top" wrapText="1"/>
      <protection locked="0" hidden="1"/>
    </xf>
    <xf numFmtId="0" fontId="44" fillId="0" borderId="42" xfId="0" applyFont="1" applyBorder="1" applyAlignment="1" applyProtection="1">
      <alignment horizontal="left" vertical="top" wrapText="1"/>
      <protection hidden="1"/>
    </xf>
    <xf numFmtId="0" fontId="44" fillId="0" borderId="0" xfId="0" applyFont="1" applyBorder="1" applyAlignment="1" applyProtection="1">
      <alignment horizontal="left" vertical="top" wrapText="1"/>
      <protection hidden="1"/>
    </xf>
    <xf numFmtId="0" fontId="44" fillId="0" borderId="43" xfId="0" applyFont="1" applyBorder="1" applyAlignment="1" applyProtection="1">
      <alignment horizontal="left" vertical="top" wrapText="1"/>
      <protection hidden="1"/>
    </xf>
    <xf numFmtId="4" fontId="44" fillId="0" borderId="40" xfId="0" applyNumberFormat="1" applyFont="1" applyBorder="1" applyAlignment="1" applyProtection="1">
      <alignment horizontal="center" vertical="top" wrapText="1"/>
      <protection hidden="1"/>
    </xf>
    <xf numFmtId="2" fontId="44" fillId="0" borderId="39" xfId="0" applyNumberFormat="1" applyFont="1" applyBorder="1" applyAlignment="1" applyProtection="1">
      <alignment horizontal="center" vertical="top" wrapText="1"/>
      <protection hidden="1"/>
    </xf>
    <xf numFmtId="2" fontId="44" fillId="6" borderId="41" xfId="0" applyNumberFormat="1" applyFont="1" applyFill="1" applyBorder="1" applyAlignment="1" applyProtection="1">
      <alignment horizontal="center" vertical="top" wrapText="1"/>
      <protection hidden="1"/>
    </xf>
    <xf numFmtId="0" fontId="44" fillId="0" borderId="41" xfId="0" applyFont="1" applyBorder="1" applyAlignment="1" applyProtection="1">
      <alignment horizontal="left" vertical="top" wrapText="1"/>
      <protection locked="0" hidden="1"/>
    </xf>
    <xf numFmtId="0" fontId="39" fillId="6" borderId="27" xfId="0" applyFont="1" applyFill="1" applyBorder="1" applyAlignment="1" applyProtection="1">
      <alignment vertical="top" wrapText="1"/>
      <protection hidden="1"/>
    </xf>
    <xf numFmtId="0" fontId="44" fillId="6" borderId="39" xfId="0" applyFont="1" applyFill="1" applyBorder="1" applyAlignment="1" applyProtection="1">
      <alignment horizontal="center" vertical="center" wrapText="1"/>
      <protection hidden="1"/>
    </xf>
    <xf numFmtId="0" fontId="44" fillId="0" borderId="49" xfId="0" applyFont="1" applyBorder="1" applyAlignment="1" applyProtection="1">
      <alignment horizontal="left" vertical="top" wrapText="1"/>
      <protection locked="0" hidden="1"/>
    </xf>
    <xf numFmtId="0" fontId="44" fillId="6" borderId="25" xfId="0" applyFont="1" applyFill="1" applyBorder="1" applyAlignment="1" applyProtection="1">
      <alignment horizontal="center" vertical="center" wrapText="1"/>
      <protection hidden="1"/>
    </xf>
    <xf numFmtId="2" fontId="44" fillId="6" borderId="1" xfId="0" applyNumberFormat="1" applyFont="1" applyFill="1" applyBorder="1" applyAlignment="1" applyProtection="1">
      <alignment horizontal="center" vertical="top" wrapText="1"/>
      <protection hidden="1"/>
    </xf>
    <xf numFmtId="0" fontId="44" fillId="0" borderId="1" xfId="0" applyFont="1" applyBorder="1" applyAlignment="1" applyProtection="1">
      <alignment horizontal="left" vertical="top" wrapText="1"/>
      <protection locked="0" hidden="1"/>
    </xf>
    <xf numFmtId="0" fontId="44" fillId="6" borderId="38" xfId="0" applyFont="1" applyFill="1" applyBorder="1" applyAlignment="1" applyProtection="1">
      <alignment horizontal="center" vertical="center" wrapText="1"/>
      <protection hidden="1"/>
    </xf>
    <xf numFmtId="0" fontId="44" fillId="0" borderId="42" xfId="0" applyFont="1" applyBorder="1" applyAlignment="1" applyProtection="1">
      <alignment horizontal="left" vertical="top"/>
      <protection hidden="1"/>
    </xf>
    <xf numFmtId="0" fontId="44" fillId="0" borderId="0" xfId="0" applyFont="1" applyBorder="1" applyAlignment="1" applyProtection="1">
      <alignment horizontal="left" vertical="top"/>
      <protection hidden="1"/>
    </xf>
    <xf numFmtId="0" fontId="44" fillId="0" borderId="43" xfId="0" applyFont="1" applyBorder="1" applyAlignment="1" applyProtection="1">
      <alignment horizontal="left" vertical="top"/>
      <protection hidden="1"/>
    </xf>
    <xf numFmtId="0" fontId="43" fillId="16" borderId="25" xfId="0" applyFont="1" applyFill="1" applyBorder="1" applyAlignment="1" applyProtection="1">
      <alignment horizontal="center" vertical="center"/>
      <protection locked="0" hidden="1"/>
    </xf>
    <xf numFmtId="4" fontId="44" fillId="19" borderId="53" xfId="0" applyNumberFormat="1" applyFont="1" applyFill="1" applyBorder="1" applyAlignment="1" applyProtection="1">
      <alignment horizontal="center" vertical="center" wrapText="1"/>
      <protection hidden="1"/>
    </xf>
    <xf numFmtId="2" fontId="44" fillId="18" borderId="47" xfId="0" applyNumberFormat="1" applyFont="1" applyFill="1" applyBorder="1" applyAlignment="1" applyProtection="1">
      <alignment horizontal="center" vertical="top" wrapText="1"/>
      <protection hidden="1"/>
    </xf>
    <xf numFmtId="2" fontId="44" fillId="0" borderId="47" xfId="0" applyNumberFormat="1" applyFont="1" applyBorder="1" applyAlignment="1" applyProtection="1">
      <alignment horizontal="center" vertical="top" wrapText="1"/>
      <protection hidden="1"/>
    </xf>
    <xf numFmtId="2" fontId="44" fillId="0" borderId="42" xfId="0" applyNumberFormat="1" applyFont="1" applyBorder="1" applyAlignment="1" applyProtection="1">
      <alignment horizontal="center" vertical="center" wrapText="1"/>
      <protection hidden="1"/>
    </xf>
    <xf numFmtId="2" fontId="44" fillId="0" borderId="48" xfId="0" applyNumberFormat="1" applyFont="1" applyBorder="1" applyAlignment="1" applyProtection="1">
      <alignment horizontal="center" vertical="top" wrapText="1"/>
      <protection locked="0" hidden="1"/>
    </xf>
    <xf numFmtId="2" fontId="44" fillId="6" borderId="54" xfId="0" applyNumberFormat="1" applyFont="1" applyFill="1" applyBorder="1" applyAlignment="1" applyProtection="1">
      <alignment horizontal="center" vertical="top" wrapText="1"/>
      <protection hidden="1"/>
    </xf>
    <xf numFmtId="0" fontId="44" fillId="0" borderId="54" xfId="0" applyFont="1" applyBorder="1" applyAlignment="1" applyProtection="1">
      <alignment horizontal="left" vertical="top" wrapText="1"/>
      <protection locked="0" hidden="1"/>
    </xf>
    <xf numFmtId="2" fontId="44" fillId="0" borderId="54" xfId="0" applyNumberFormat="1" applyFont="1" applyBorder="1" applyAlignment="1" applyProtection="1">
      <alignment horizontal="center" vertical="center" wrapText="1"/>
      <protection hidden="1"/>
    </xf>
    <xf numFmtId="2" fontId="44" fillId="0" borderId="54" xfId="0" applyNumberFormat="1" applyFont="1" applyBorder="1" applyAlignment="1" applyProtection="1">
      <alignment horizontal="center" vertical="top" wrapText="1"/>
      <protection locked="0" hidden="1"/>
    </xf>
    <xf numFmtId="0" fontId="44" fillId="0" borderId="60" xfId="0" applyFont="1" applyBorder="1" applyAlignment="1" applyProtection="1">
      <alignment horizontal="left" vertical="top" wrapText="1"/>
      <protection locked="0" hidden="1"/>
    </xf>
    <xf numFmtId="2" fontId="44" fillId="0" borderId="58" xfId="0" applyNumberFormat="1" applyFont="1" applyBorder="1" applyAlignment="1" applyProtection="1">
      <alignment horizontal="center" vertical="center" wrapText="1"/>
      <protection hidden="1"/>
    </xf>
    <xf numFmtId="0" fontId="44" fillId="0" borderId="57" xfId="0" applyFont="1" applyBorder="1" applyAlignment="1" applyProtection="1">
      <alignment horizontal="left" vertical="top" wrapText="1"/>
      <protection locked="0" hidden="1"/>
    </xf>
    <xf numFmtId="2" fontId="44" fillId="0" borderId="49" xfId="0" applyNumberFormat="1" applyFont="1" applyBorder="1" applyAlignment="1" applyProtection="1">
      <alignment horizontal="center" vertical="top" wrapText="1"/>
      <protection hidden="1"/>
    </xf>
    <xf numFmtId="2" fontId="44" fillId="0" borderId="65" xfId="0" applyNumberFormat="1" applyFont="1" applyBorder="1" applyAlignment="1" applyProtection="1">
      <alignment horizontal="center" vertical="top" wrapText="1"/>
      <protection locked="0" hidden="1"/>
    </xf>
    <xf numFmtId="0" fontId="44" fillId="6" borderId="0" xfId="0" applyFont="1" applyFill="1" applyBorder="1" applyAlignment="1" applyProtection="1">
      <alignment horizontal="center" vertical="center" wrapText="1"/>
      <protection hidden="1"/>
    </xf>
    <xf numFmtId="2" fontId="44" fillId="6" borderId="48" xfId="0" applyNumberFormat="1" applyFont="1" applyFill="1" applyBorder="1" applyAlignment="1" applyProtection="1">
      <alignment horizontal="center" vertical="top" wrapText="1"/>
      <protection hidden="1"/>
    </xf>
    <xf numFmtId="0" fontId="44" fillId="0" borderId="48" xfId="0" applyFont="1" applyBorder="1" applyAlignment="1" applyProtection="1">
      <alignment horizontal="left" vertical="top" wrapText="1"/>
      <protection locked="0" hidden="1"/>
    </xf>
    <xf numFmtId="2" fontId="49" fillId="6" borderId="41" xfId="0" applyNumberFormat="1" applyFont="1" applyFill="1" applyBorder="1" applyAlignment="1" applyProtection="1">
      <alignment horizontal="center" vertical="center"/>
      <protection hidden="1"/>
    </xf>
    <xf numFmtId="2" fontId="49" fillId="6" borderId="35" xfId="0" applyNumberFormat="1" applyFont="1" applyFill="1" applyBorder="1" applyAlignment="1" applyProtection="1">
      <alignment horizontal="center" vertical="center"/>
      <protection hidden="1"/>
    </xf>
    <xf numFmtId="0" fontId="41" fillId="6" borderId="0" xfId="0" applyFont="1" applyFill="1" applyBorder="1"/>
    <xf numFmtId="0" fontId="41" fillId="6" borderId="0" xfId="0" applyFont="1" applyFill="1"/>
    <xf numFmtId="0" fontId="50" fillId="0" borderId="0" xfId="0" applyFont="1" applyBorder="1" applyProtection="1">
      <protection hidden="1"/>
    </xf>
    <xf numFmtId="0" fontId="41" fillId="0" borderId="0" xfId="0" applyFont="1" applyBorder="1" applyProtection="1">
      <protection hidden="1"/>
    </xf>
    <xf numFmtId="0" fontId="41" fillId="0" borderId="0" xfId="0" applyFont="1" applyBorder="1" applyAlignment="1" applyProtection="1">
      <alignment horizontal="left" vertical="center"/>
      <protection hidden="1"/>
    </xf>
    <xf numFmtId="0" fontId="41" fillId="6" borderId="0" xfId="0" applyFont="1" applyFill="1" applyBorder="1" applyAlignment="1" applyProtection="1">
      <alignment horizontal="left" vertical="center"/>
      <protection hidden="1"/>
    </xf>
    <xf numFmtId="0" fontId="39" fillId="14" borderId="40" xfId="0" applyFont="1" applyFill="1" applyBorder="1" applyAlignment="1" applyProtection="1">
      <alignment vertical="top"/>
      <protection hidden="1"/>
    </xf>
    <xf numFmtId="0" fontId="39" fillId="14" borderId="38" xfId="0" applyFont="1" applyFill="1" applyBorder="1" applyAlignment="1" applyProtection="1">
      <protection hidden="1"/>
    </xf>
    <xf numFmtId="0" fontId="39" fillId="14" borderId="42" xfId="0" applyFont="1" applyFill="1" applyBorder="1" applyAlignment="1" applyProtection="1">
      <alignment vertical="center"/>
      <protection hidden="1"/>
    </xf>
    <xf numFmtId="0" fontId="39" fillId="14" borderId="0" xfId="0" applyFont="1" applyFill="1" applyBorder="1" applyAlignment="1" applyProtection="1">
      <protection hidden="1"/>
    </xf>
    <xf numFmtId="0" fontId="39" fillId="14" borderId="44" xfId="0" applyFont="1" applyFill="1" applyBorder="1" applyAlignment="1" applyProtection="1">
      <alignment vertical="center"/>
      <protection hidden="1"/>
    </xf>
    <xf numFmtId="0" fontId="51" fillId="17" borderId="1" xfId="0" applyFont="1" applyFill="1" applyBorder="1" applyAlignment="1" applyProtection="1">
      <alignment horizontal="center" vertical="center" wrapText="1"/>
      <protection hidden="1"/>
    </xf>
    <xf numFmtId="0" fontId="51" fillId="17" borderId="1" xfId="0" applyFont="1" applyFill="1" applyBorder="1" applyAlignment="1" applyProtection="1">
      <alignment horizontal="center" vertical="center"/>
      <protection hidden="1"/>
    </xf>
    <xf numFmtId="0" fontId="39" fillId="17" borderId="1" xfId="0" applyFont="1" applyFill="1" applyBorder="1" applyAlignment="1" applyProtection="1">
      <alignment horizontal="center" vertical="center"/>
      <protection hidden="1"/>
    </xf>
    <xf numFmtId="0" fontId="41" fillId="0" borderId="1" xfId="0" applyFont="1" applyBorder="1" applyAlignment="1" applyProtection="1">
      <alignment horizontal="left" vertical="center"/>
      <protection hidden="1"/>
    </xf>
    <xf numFmtId="0" fontId="52" fillId="6" borderId="1" xfId="0" applyFont="1" applyFill="1" applyBorder="1" applyAlignment="1" applyProtection="1">
      <alignment horizontal="center" vertical="center" wrapText="1"/>
      <protection hidden="1"/>
    </xf>
    <xf numFmtId="0" fontId="41" fillId="0" borderId="1" xfId="0" applyFont="1" applyBorder="1" applyAlignment="1" applyProtection="1">
      <alignment horizontal="center" vertical="center"/>
      <protection hidden="1"/>
    </xf>
    <xf numFmtId="2" fontId="41" fillId="15" borderId="1" xfId="0" applyNumberFormat="1" applyFont="1" applyFill="1" applyBorder="1" applyAlignment="1" applyProtection="1">
      <alignment horizontal="center"/>
      <protection hidden="1"/>
    </xf>
    <xf numFmtId="2" fontId="41" fillId="22" borderId="1" xfId="0" applyNumberFormat="1" applyFont="1" applyFill="1" applyBorder="1" applyAlignment="1" applyProtection="1">
      <alignment horizontal="center"/>
      <protection hidden="1"/>
    </xf>
    <xf numFmtId="2" fontId="41" fillId="0" borderId="1" xfId="0" applyNumberFormat="1" applyFont="1" applyBorder="1" applyAlignment="1" applyProtection="1">
      <alignment horizontal="center"/>
      <protection hidden="1"/>
    </xf>
    <xf numFmtId="2" fontId="39" fillId="0" borderId="1" xfId="0" applyNumberFormat="1" applyFont="1" applyBorder="1" applyAlignment="1" applyProtection="1">
      <alignment horizontal="center"/>
      <protection hidden="1"/>
    </xf>
    <xf numFmtId="0" fontId="39" fillId="0" borderId="1" xfId="0" applyFont="1" applyBorder="1" applyAlignment="1" applyProtection="1">
      <alignment horizontal="center" vertical="center"/>
      <protection hidden="1"/>
    </xf>
    <xf numFmtId="0" fontId="41" fillId="0" borderId="47" xfId="0" applyFont="1" applyBorder="1" applyAlignment="1" applyProtection="1">
      <alignment horizontal="center" vertical="center"/>
      <protection hidden="1"/>
    </xf>
    <xf numFmtId="2" fontId="41" fillId="15" borderId="47" xfId="0" applyNumberFormat="1" applyFont="1" applyFill="1" applyBorder="1" applyAlignment="1" applyProtection="1">
      <alignment horizontal="center"/>
      <protection hidden="1"/>
    </xf>
    <xf numFmtId="2" fontId="41" fillId="22" borderId="47" xfId="0" applyNumberFormat="1" applyFont="1" applyFill="1" applyBorder="1" applyAlignment="1" applyProtection="1">
      <alignment horizontal="center"/>
      <protection hidden="1"/>
    </xf>
    <xf numFmtId="2" fontId="41" fillId="0" borderId="47" xfId="0" applyNumberFormat="1" applyFont="1" applyBorder="1" applyAlignment="1" applyProtection="1">
      <alignment horizontal="center"/>
      <protection hidden="1"/>
    </xf>
    <xf numFmtId="2" fontId="39" fillId="0" borderId="47" xfId="0" applyNumberFormat="1" applyFont="1" applyBorder="1" applyAlignment="1" applyProtection="1">
      <alignment horizontal="center"/>
      <protection hidden="1"/>
    </xf>
    <xf numFmtId="0" fontId="39" fillId="20" borderId="40" xfId="0" applyFont="1" applyFill="1" applyBorder="1" applyAlignment="1" applyProtection="1">
      <protection hidden="1"/>
    </xf>
    <xf numFmtId="0" fontId="39" fillId="20" borderId="41" xfId="0" applyFont="1" applyFill="1" applyBorder="1" applyAlignment="1" applyProtection="1">
      <protection hidden="1"/>
    </xf>
    <xf numFmtId="0" fontId="53" fillId="20" borderId="47" xfId="0" applyFont="1" applyFill="1" applyBorder="1" applyAlignment="1" applyProtection="1">
      <alignment horizontal="center" vertical="center"/>
      <protection hidden="1"/>
    </xf>
    <xf numFmtId="2" fontId="53" fillId="20" borderId="47" xfId="0" applyNumberFormat="1" applyFont="1" applyFill="1" applyBorder="1" applyAlignment="1" applyProtection="1">
      <alignment horizontal="center"/>
      <protection hidden="1"/>
    </xf>
    <xf numFmtId="2" fontId="54" fillId="20" borderId="47" xfId="0" applyNumberFormat="1" applyFont="1" applyFill="1" applyBorder="1" applyAlignment="1" applyProtection="1">
      <alignment horizontal="center"/>
      <protection hidden="1"/>
    </xf>
    <xf numFmtId="0" fontId="54" fillId="20" borderId="41" xfId="0" applyFont="1" applyFill="1" applyBorder="1" applyAlignment="1" applyProtection="1">
      <alignment horizontal="center" vertical="center"/>
      <protection hidden="1"/>
    </xf>
    <xf numFmtId="0" fontId="39" fillId="20" borderId="42" xfId="0" applyFont="1" applyFill="1" applyBorder="1" applyAlignment="1" applyProtection="1">
      <protection hidden="1"/>
    </xf>
    <xf numFmtId="0" fontId="39" fillId="20" borderId="43" xfId="0" applyFont="1" applyFill="1" applyBorder="1" applyAlignment="1" applyProtection="1">
      <protection hidden="1"/>
    </xf>
    <xf numFmtId="0" fontId="53" fillId="20" borderId="48" xfId="0" applyFont="1" applyFill="1" applyBorder="1" applyAlignment="1" applyProtection="1">
      <alignment horizontal="center" vertical="center"/>
      <protection hidden="1"/>
    </xf>
    <xf numFmtId="2" fontId="53" fillId="20" borderId="48" xfId="0" applyNumberFormat="1" applyFont="1" applyFill="1" applyBorder="1" applyAlignment="1" applyProtection="1">
      <alignment horizontal="center"/>
      <protection hidden="1"/>
    </xf>
    <xf numFmtId="2" fontId="54" fillId="20" borderId="48" xfId="0" applyNumberFormat="1" applyFont="1" applyFill="1" applyBorder="1" applyAlignment="1" applyProtection="1">
      <alignment horizontal="center"/>
      <protection hidden="1"/>
    </xf>
    <xf numFmtId="0" fontId="54" fillId="20" borderId="43" xfId="0" applyFont="1" applyFill="1" applyBorder="1" applyAlignment="1" applyProtection="1">
      <alignment horizontal="center" vertical="center"/>
      <protection hidden="1"/>
    </xf>
    <xf numFmtId="0" fontId="39" fillId="20" borderId="1" xfId="0" applyFont="1" applyFill="1" applyBorder="1" applyAlignment="1" applyProtection="1">
      <alignment horizontal="center"/>
      <protection hidden="1"/>
    </xf>
    <xf numFmtId="2" fontId="39" fillId="20" borderId="1" xfId="0" applyNumberFormat="1" applyFont="1" applyFill="1" applyBorder="1" applyAlignment="1" applyProtection="1">
      <alignment horizontal="center"/>
      <protection hidden="1"/>
    </xf>
    <xf numFmtId="2" fontId="39" fillId="20" borderId="1" xfId="0" applyNumberFormat="1" applyFont="1" applyFill="1" applyBorder="1" applyAlignment="1" applyProtection="1">
      <alignment horizontal="center" vertical="center"/>
      <protection hidden="1"/>
    </xf>
    <xf numFmtId="0" fontId="39" fillId="20" borderId="27" xfId="0" applyFont="1" applyFill="1" applyBorder="1" applyAlignment="1" applyProtection="1">
      <alignment horizontal="center" vertical="center"/>
      <protection hidden="1"/>
    </xf>
    <xf numFmtId="0" fontId="39" fillId="20" borderId="1" xfId="0" applyFont="1" applyFill="1" applyBorder="1" applyAlignment="1" applyProtection="1">
      <alignment horizontal="center" vertical="center"/>
      <protection hidden="1"/>
    </xf>
    <xf numFmtId="0" fontId="39" fillId="6" borderId="49" xfId="0" applyFont="1" applyFill="1" applyBorder="1" applyAlignment="1" applyProtection="1">
      <alignment horizontal="center"/>
      <protection hidden="1"/>
    </xf>
    <xf numFmtId="2" fontId="39" fillId="6" borderId="49" xfId="0" applyNumberFormat="1" applyFont="1" applyFill="1" applyBorder="1" applyAlignment="1" applyProtection="1">
      <alignment horizontal="center" vertical="center"/>
      <protection hidden="1"/>
    </xf>
    <xf numFmtId="0" fontId="41" fillId="6" borderId="49" xfId="0" applyFont="1" applyFill="1" applyBorder="1" applyAlignment="1" applyProtection="1">
      <alignment horizontal="center"/>
      <protection hidden="1"/>
    </xf>
    <xf numFmtId="0" fontId="41" fillId="21" borderId="1" xfId="0" applyFont="1" applyFill="1" applyBorder="1" applyAlignment="1" applyProtection="1">
      <alignment horizontal="center" vertical="center"/>
      <protection hidden="1"/>
    </xf>
    <xf numFmtId="0" fontId="41" fillId="21" borderId="47" xfId="0" applyFont="1" applyFill="1" applyBorder="1" applyAlignment="1" applyProtection="1">
      <alignment horizontal="center" vertical="center"/>
      <protection hidden="1"/>
    </xf>
    <xf numFmtId="2" fontId="39" fillId="20" borderId="47" xfId="0" applyNumberFormat="1" applyFont="1" applyFill="1" applyBorder="1" applyAlignment="1" applyProtection="1">
      <alignment horizontal="center"/>
      <protection hidden="1"/>
    </xf>
    <xf numFmtId="0" fontId="43" fillId="6" borderId="0" xfId="0" applyFont="1" applyFill="1" applyBorder="1" applyAlignment="1" applyProtection="1">
      <protection hidden="1"/>
    </xf>
    <xf numFmtId="49" fontId="13" fillId="0" borderId="0" xfId="0" applyNumberFormat="1" applyFont="1" applyProtection="1">
      <protection hidden="1"/>
    </xf>
    <xf numFmtId="0" fontId="52" fillId="6" borderId="27" xfId="0" applyFont="1" applyFill="1" applyBorder="1" applyAlignment="1" applyProtection="1">
      <alignment horizontal="center" vertical="center" wrapText="1"/>
      <protection hidden="1"/>
    </xf>
    <xf numFmtId="0" fontId="43" fillId="6" borderId="40" xfId="0" applyFont="1" applyFill="1" applyBorder="1" applyAlignment="1" applyProtection="1">
      <alignment vertical="top"/>
      <protection hidden="1"/>
    </xf>
    <xf numFmtId="0" fontId="43" fillId="6" borderId="42" xfId="0" applyFont="1" applyFill="1" applyBorder="1" applyAlignment="1" applyProtection="1">
      <alignment vertical="center"/>
      <protection hidden="1"/>
    </xf>
    <xf numFmtId="0" fontId="43" fillId="6" borderId="44" xfId="0" applyFont="1" applyFill="1" applyBorder="1" applyAlignment="1" applyProtection="1">
      <alignment vertical="center"/>
      <protection hidden="1"/>
    </xf>
    <xf numFmtId="0" fontId="14" fillId="6" borderId="46" xfId="0" applyFont="1" applyFill="1" applyBorder="1" applyAlignment="1">
      <alignment horizontal="center"/>
    </xf>
    <xf numFmtId="0" fontId="10" fillId="6" borderId="45" xfId="0" applyFont="1" applyFill="1" applyBorder="1" applyAlignment="1">
      <alignment horizontal="center"/>
    </xf>
    <xf numFmtId="0" fontId="10" fillId="6" borderId="28" xfId="0" applyFont="1" applyFill="1" applyBorder="1" applyAlignment="1" applyProtection="1">
      <alignment horizontal="center" vertical="top" wrapText="1"/>
      <protection hidden="1"/>
    </xf>
    <xf numFmtId="0" fontId="10" fillId="6" borderId="27" xfId="0" applyFont="1" applyFill="1" applyBorder="1" applyAlignment="1" applyProtection="1">
      <alignment horizontal="center" vertical="top" wrapText="1"/>
      <protection hidden="1"/>
    </xf>
    <xf numFmtId="2" fontId="10" fillId="0" borderId="36" xfId="0" applyNumberFormat="1" applyFont="1" applyFill="1" applyBorder="1" applyAlignment="1" applyProtection="1">
      <alignment horizontal="center" vertical="center" wrapText="1"/>
      <protection hidden="1"/>
    </xf>
    <xf numFmtId="2" fontId="10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3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hidden="1"/>
    </xf>
    <xf numFmtId="0" fontId="1" fillId="8" borderId="15" xfId="0" applyFont="1" applyFill="1" applyBorder="1" applyAlignment="1" applyProtection="1">
      <alignment horizontal="center" vertical="center"/>
      <protection hidden="1"/>
    </xf>
    <xf numFmtId="0" fontId="1" fillId="8" borderId="16" xfId="0" applyFont="1" applyFill="1" applyBorder="1" applyAlignment="1" applyProtection="1">
      <alignment horizontal="center" vertical="center"/>
      <protection hidden="1"/>
    </xf>
    <xf numFmtId="0" fontId="1" fillId="8" borderId="7" xfId="0" applyFont="1" applyFill="1" applyBorder="1" applyAlignment="1" applyProtection="1">
      <alignment horizontal="center" vertical="center"/>
      <protection hidden="1"/>
    </xf>
    <xf numFmtId="0" fontId="1" fillId="8" borderId="12" xfId="0" applyFont="1" applyFill="1" applyBorder="1" applyAlignment="1" applyProtection="1">
      <alignment horizontal="center" vertical="center"/>
      <protection hidden="1"/>
    </xf>
    <xf numFmtId="0" fontId="1" fillId="8" borderId="11" xfId="0" applyFont="1" applyFill="1" applyBorder="1" applyAlignment="1" applyProtection="1">
      <alignment horizontal="center" vertical="center"/>
      <protection hidden="1"/>
    </xf>
    <xf numFmtId="0" fontId="1" fillId="8" borderId="9" xfId="0" applyFont="1" applyFill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>
      <alignment horizontal="center"/>
    </xf>
    <xf numFmtId="0" fontId="1" fillId="8" borderId="17" xfId="0" applyFont="1" applyFill="1" applyBorder="1" applyAlignment="1" applyProtection="1">
      <alignment horizontal="center" vertical="center" wrapText="1"/>
      <protection hidden="1"/>
    </xf>
    <xf numFmtId="0" fontId="1" fillId="8" borderId="22" xfId="0" applyFont="1" applyFill="1" applyBorder="1" applyAlignment="1" applyProtection="1">
      <alignment horizontal="center" vertical="center" wrapText="1"/>
      <protection hidden="1"/>
    </xf>
    <xf numFmtId="0" fontId="1" fillId="8" borderId="18" xfId="0" applyFont="1" applyFill="1" applyBorder="1" applyAlignment="1" applyProtection="1">
      <alignment horizontal="center" vertical="center" wrapText="1"/>
      <protection hidden="1"/>
    </xf>
    <xf numFmtId="0" fontId="1" fillId="8" borderId="19" xfId="0" applyFont="1" applyFill="1" applyBorder="1" applyAlignment="1" applyProtection="1">
      <alignment horizontal="center" vertical="center" wrapText="1"/>
      <protection hidden="1"/>
    </xf>
    <xf numFmtId="0" fontId="1" fillId="8" borderId="20" xfId="0" applyFont="1" applyFill="1" applyBorder="1" applyAlignment="1" applyProtection="1">
      <alignment horizontal="center" vertical="center" wrapText="1"/>
      <protection hidden="1"/>
    </xf>
    <xf numFmtId="0" fontId="1" fillId="8" borderId="21" xfId="0" applyFont="1" applyFill="1" applyBorder="1" applyAlignment="1" applyProtection="1">
      <alignment horizontal="center" vertical="center" wrapText="1"/>
      <protection hidden="1"/>
    </xf>
    <xf numFmtId="0" fontId="1" fillId="8" borderId="23" xfId="0" applyFont="1" applyFill="1" applyBorder="1" applyAlignment="1" applyProtection="1">
      <alignment horizontal="center" vertical="center" wrapText="1"/>
      <protection hidden="1"/>
    </xf>
    <xf numFmtId="0" fontId="1" fillId="13" borderId="24" xfId="0" applyFont="1" applyFill="1" applyBorder="1" applyAlignment="1" applyProtection="1">
      <alignment horizontal="left" vertical="top" wrapText="1"/>
      <protection hidden="1"/>
    </xf>
    <xf numFmtId="0" fontId="1" fillId="13" borderId="25" xfId="0" applyFont="1" applyFill="1" applyBorder="1" applyAlignment="1" applyProtection="1">
      <alignment horizontal="left" vertical="top" wrapText="1"/>
      <protection hidden="1"/>
    </xf>
    <xf numFmtId="0" fontId="1" fillId="13" borderId="26" xfId="0" applyFont="1" applyFill="1" applyBorder="1" applyAlignment="1" applyProtection="1">
      <alignment horizontal="left" vertical="top" wrapText="1"/>
      <protection hidden="1"/>
    </xf>
    <xf numFmtId="0" fontId="4" fillId="5" borderId="24" xfId="0" applyFont="1" applyFill="1" applyBorder="1" applyAlignment="1" applyProtection="1">
      <alignment horizontal="left" vertical="top" wrapText="1"/>
      <protection hidden="1"/>
    </xf>
    <xf numFmtId="0" fontId="4" fillId="5" borderId="38" xfId="0" applyFont="1" applyFill="1" applyBorder="1" applyAlignment="1" applyProtection="1">
      <alignment horizontal="left" vertical="top" wrapText="1"/>
      <protection hidden="1"/>
    </xf>
    <xf numFmtId="0" fontId="4" fillId="5" borderId="25" xfId="0" applyFont="1" applyFill="1" applyBorder="1" applyAlignment="1" applyProtection="1">
      <alignment horizontal="left" vertical="top" wrapText="1"/>
      <protection hidden="1"/>
    </xf>
    <xf numFmtId="0" fontId="4" fillId="5" borderId="26" xfId="0" applyFont="1" applyFill="1" applyBorder="1" applyAlignment="1" applyProtection="1">
      <alignment horizontal="left" vertical="top" wrapText="1"/>
      <protection hidden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9" fontId="4" fillId="0" borderId="5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 indent="2"/>
    </xf>
    <xf numFmtId="0" fontId="4" fillId="0" borderId="4" xfId="0" applyFont="1" applyBorder="1" applyAlignment="1">
      <alignment horizontal="left" vertical="center" wrapText="1" indent="2"/>
    </xf>
    <xf numFmtId="0" fontId="4" fillId="0" borderId="5" xfId="0" applyFont="1" applyBorder="1" applyAlignment="1">
      <alignment horizontal="left" vertical="center" wrapText="1" indent="2"/>
    </xf>
    <xf numFmtId="0" fontId="4" fillId="0" borderId="1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vertical="center" wrapText="1"/>
    </xf>
    <xf numFmtId="0" fontId="4" fillId="4" borderId="10" xfId="0" applyFont="1" applyFill="1" applyBorder="1" applyAlignment="1">
      <alignment vertical="center" wrapText="1"/>
    </xf>
    <xf numFmtId="0" fontId="4" fillId="4" borderId="6" xfId="0" applyFont="1" applyFill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10" fontId="4" fillId="0" borderId="3" xfId="0" applyNumberFormat="1" applyFont="1" applyBorder="1" applyAlignment="1">
      <alignment horizontal="center" vertical="center" wrapText="1"/>
    </xf>
    <xf numFmtId="10" fontId="4" fillId="0" borderId="5" xfId="0" applyNumberFormat="1" applyFont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top" wrapText="1"/>
    </xf>
    <xf numFmtId="0" fontId="34" fillId="7" borderId="15" xfId="0" applyFont="1" applyFill="1" applyBorder="1" applyAlignment="1">
      <alignment horizontal="center" vertical="center"/>
    </xf>
    <xf numFmtId="0" fontId="34" fillId="7" borderId="16" xfId="0" applyFont="1" applyFill="1" applyBorder="1" applyAlignment="1">
      <alignment horizontal="center" vertical="center"/>
    </xf>
    <xf numFmtId="0" fontId="34" fillId="7" borderId="7" xfId="0" applyFont="1" applyFill="1" applyBorder="1" applyAlignment="1">
      <alignment horizontal="center" vertical="center"/>
    </xf>
    <xf numFmtId="0" fontId="34" fillId="7" borderId="12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/>
    </xf>
    <xf numFmtId="0" fontId="34" fillId="7" borderId="9" xfId="0" applyFont="1" applyFill="1" applyBorder="1" applyAlignment="1">
      <alignment horizontal="center" vertical="center"/>
    </xf>
    <xf numFmtId="0" fontId="16" fillId="6" borderId="51" xfId="0" applyFont="1" applyFill="1" applyBorder="1" applyAlignment="1" applyProtection="1">
      <alignment horizontal="left"/>
      <protection locked="0" hidden="1"/>
    </xf>
    <xf numFmtId="0" fontId="16" fillId="6" borderId="45" xfId="0" applyFont="1" applyFill="1" applyBorder="1" applyAlignment="1" applyProtection="1">
      <alignment horizontal="left" vertical="top"/>
      <protection locked="0" hidden="1"/>
    </xf>
    <xf numFmtId="0" fontId="16" fillId="6" borderId="52" xfId="0" applyFont="1" applyFill="1" applyBorder="1" applyAlignment="1" applyProtection="1">
      <alignment horizontal="left" vertical="top"/>
      <protection locked="0" hidden="1"/>
    </xf>
    <xf numFmtId="0" fontId="16" fillId="6" borderId="16" xfId="0" applyFont="1" applyFill="1" applyBorder="1" applyAlignment="1" applyProtection="1">
      <alignment horizontal="left" vertical="top"/>
      <protection locked="0" hidden="1"/>
    </xf>
    <xf numFmtId="0" fontId="16" fillId="6" borderId="7" xfId="0" applyFont="1" applyFill="1" applyBorder="1" applyAlignment="1" applyProtection="1">
      <alignment horizontal="left" vertical="top"/>
      <protection locked="0" hidden="1"/>
    </xf>
    <xf numFmtId="0" fontId="16" fillId="6" borderId="67" xfId="0" applyFont="1" applyFill="1" applyBorder="1" applyAlignment="1" applyProtection="1">
      <alignment horizontal="left" vertical="top"/>
      <protection locked="0" hidden="1"/>
    </xf>
    <xf numFmtId="0" fontId="16" fillId="6" borderId="70" xfId="0" applyFont="1" applyFill="1" applyBorder="1" applyAlignment="1" applyProtection="1">
      <alignment horizontal="left" vertical="top"/>
      <protection locked="0" hidden="1"/>
    </xf>
    <xf numFmtId="0" fontId="44" fillId="0" borderId="28" xfId="0" applyFont="1" applyBorder="1" applyAlignment="1" applyProtection="1">
      <alignment horizontal="left" vertical="top"/>
      <protection hidden="1"/>
    </xf>
    <xf numFmtId="0" fontId="44" fillId="0" borderId="25" xfId="0" applyFont="1" applyBorder="1" applyAlignment="1" applyProtection="1">
      <alignment horizontal="left" vertical="top"/>
      <protection hidden="1"/>
    </xf>
    <xf numFmtId="0" fontId="44" fillId="0" borderId="27" xfId="0" applyFont="1" applyBorder="1" applyAlignment="1" applyProtection="1">
      <alignment horizontal="left" vertical="top"/>
      <protection hidden="1"/>
    </xf>
    <xf numFmtId="0" fontId="39" fillId="17" borderId="28" xfId="0" applyFont="1" applyFill="1" applyBorder="1" applyAlignment="1" applyProtection="1">
      <alignment horizontal="center" vertical="center"/>
      <protection hidden="1"/>
    </xf>
    <xf numFmtId="0" fontId="39" fillId="17" borderId="25" xfId="0" applyFont="1" applyFill="1" applyBorder="1" applyAlignment="1" applyProtection="1">
      <alignment horizontal="center" vertical="center"/>
      <protection hidden="1"/>
    </xf>
    <xf numFmtId="0" fontId="39" fillId="17" borderId="27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hidden="1"/>
    </xf>
    <xf numFmtId="0" fontId="56" fillId="6" borderId="25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hidden="1"/>
    </xf>
    <xf numFmtId="0" fontId="39" fillId="17" borderId="28" xfId="0" applyFont="1" applyFill="1" applyBorder="1" applyAlignment="1" applyProtection="1">
      <alignment horizontal="center" vertical="top"/>
      <protection hidden="1"/>
    </xf>
    <xf numFmtId="0" fontId="39" fillId="17" borderId="25" xfId="0" applyFont="1" applyFill="1" applyBorder="1" applyAlignment="1" applyProtection="1">
      <alignment horizontal="center" vertical="top"/>
      <protection hidden="1"/>
    </xf>
    <xf numFmtId="0" fontId="39" fillId="17" borderId="27" xfId="0" applyFont="1" applyFill="1" applyBorder="1" applyAlignment="1" applyProtection="1">
      <alignment horizontal="center" vertical="top"/>
      <protection hidden="1"/>
    </xf>
    <xf numFmtId="2" fontId="39" fillId="8" borderId="28" xfId="0" applyNumberFormat="1" applyFont="1" applyFill="1" applyBorder="1" applyAlignment="1" applyProtection="1">
      <alignment horizontal="center" vertical="top" wrapText="1"/>
      <protection hidden="1"/>
    </xf>
    <xf numFmtId="2" fontId="39" fillId="8" borderId="25" xfId="0" applyNumberFormat="1" applyFont="1" applyFill="1" applyBorder="1" applyAlignment="1" applyProtection="1">
      <alignment horizontal="center" vertical="top" wrapText="1"/>
      <protection hidden="1"/>
    </xf>
    <xf numFmtId="2" fontId="39" fillId="8" borderId="27" xfId="0" applyNumberFormat="1" applyFont="1" applyFill="1" applyBorder="1" applyAlignment="1" applyProtection="1">
      <alignment horizontal="center" vertical="top" wrapText="1"/>
      <protection hidden="1"/>
    </xf>
    <xf numFmtId="0" fontId="43" fillId="16" borderId="28" xfId="0" applyFont="1" applyFill="1" applyBorder="1" applyAlignment="1" applyProtection="1">
      <alignment horizontal="left" vertical="top"/>
      <protection hidden="1"/>
    </xf>
    <xf numFmtId="0" fontId="43" fillId="16" borderId="25" xfId="0" applyFont="1" applyFill="1" applyBorder="1" applyAlignment="1" applyProtection="1">
      <alignment horizontal="left" vertical="top"/>
      <protection hidden="1"/>
    </xf>
    <xf numFmtId="0" fontId="43" fillId="16" borderId="27" xfId="0" applyFont="1" applyFill="1" applyBorder="1" applyAlignment="1" applyProtection="1">
      <alignment horizontal="left" vertical="top"/>
      <protection hidden="1"/>
    </xf>
    <xf numFmtId="0" fontId="44" fillId="0" borderId="42" xfId="0" applyFont="1" applyBorder="1" applyAlignment="1" applyProtection="1">
      <alignment horizontal="left" vertical="top"/>
      <protection hidden="1"/>
    </xf>
    <xf numFmtId="0" fontId="44" fillId="0" borderId="0" xfId="0" applyFont="1" applyBorder="1" applyAlignment="1" applyProtection="1">
      <alignment horizontal="left" vertical="top"/>
      <protection hidden="1"/>
    </xf>
    <xf numFmtId="0" fontId="44" fillId="0" borderId="43" xfId="0" applyFont="1" applyBorder="1" applyAlignment="1" applyProtection="1">
      <alignment horizontal="left" vertical="top"/>
      <protection hidden="1"/>
    </xf>
    <xf numFmtId="0" fontId="44" fillId="0" borderId="58" xfId="0" applyFont="1" applyBorder="1" applyAlignment="1" applyProtection="1">
      <alignment horizontal="left" vertical="top"/>
      <protection hidden="1"/>
    </xf>
    <xf numFmtId="0" fontId="44" fillId="0" borderId="55" xfId="0" applyFont="1" applyBorder="1" applyAlignment="1" applyProtection="1">
      <alignment horizontal="left" vertical="top"/>
      <protection hidden="1"/>
    </xf>
    <xf numFmtId="0" fontId="44" fillId="0" borderId="56" xfId="0" applyFont="1" applyBorder="1" applyAlignment="1" applyProtection="1">
      <alignment horizontal="left" vertical="top"/>
      <protection hidden="1"/>
    </xf>
    <xf numFmtId="0" fontId="44" fillId="0" borderId="57" xfId="0" applyFont="1" applyBorder="1" applyAlignment="1" applyProtection="1">
      <alignment horizontal="left" vertical="top"/>
      <protection hidden="1"/>
    </xf>
    <xf numFmtId="0" fontId="44" fillId="0" borderId="44" xfId="0" applyFont="1" applyBorder="1" applyAlignment="1" applyProtection="1">
      <alignment horizontal="left" vertical="top" wrapText="1"/>
      <protection hidden="1"/>
    </xf>
    <xf numFmtId="0" fontId="44" fillId="0" borderId="39" xfId="0" applyFont="1" applyBorder="1" applyAlignment="1" applyProtection="1">
      <alignment horizontal="left" vertical="top" wrapText="1"/>
      <protection hidden="1"/>
    </xf>
    <xf numFmtId="0" fontId="44" fillId="0" borderId="35" xfId="0" applyFont="1" applyBorder="1" applyAlignment="1" applyProtection="1">
      <alignment horizontal="left" vertical="top" wrapText="1"/>
      <protection hidden="1"/>
    </xf>
    <xf numFmtId="0" fontId="39" fillId="6" borderId="0" xfId="0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alignment horizontal="right"/>
      <protection hidden="1"/>
    </xf>
    <xf numFmtId="14" fontId="18" fillId="6" borderId="0" xfId="0" applyNumberFormat="1" applyFont="1" applyFill="1" applyAlignment="1" applyProtection="1">
      <alignment horizontal="right"/>
      <protection hidden="1"/>
    </xf>
    <xf numFmtId="0" fontId="37" fillId="6" borderId="0" xfId="0" applyFont="1" applyFill="1" applyBorder="1" applyAlignment="1" applyProtection="1">
      <alignment horizontal="right"/>
      <protection hidden="1"/>
    </xf>
    <xf numFmtId="0" fontId="44" fillId="0" borderId="44" xfId="0" applyFont="1" applyBorder="1" applyAlignment="1" applyProtection="1">
      <alignment horizontal="left" vertical="top"/>
      <protection hidden="1"/>
    </xf>
    <xf numFmtId="0" fontId="44" fillId="0" borderId="39" xfId="0" applyFont="1" applyBorder="1" applyAlignment="1" applyProtection="1">
      <alignment horizontal="left" vertical="top"/>
      <protection hidden="1"/>
    </xf>
    <xf numFmtId="0" fontId="44" fillId="0" borderId="35" xfId="0" applyFont="1" applyBorder="1" applyAlignment="1" applyProtection="1">
      <alignment horizontal="left" vertical="top"/>
      <protection hidden="1"/>
    </xf>
    <xf numFmtId="0" fontId="44" fillId="0" borderId="40" xfId="0" applyFont="1" applyBorder="1" applyAlignment="1" applyProtection="1">
      <alignment horizontal="left" vertical="top"/>
      <protection hidden="1"/>
    </xf>
    <xf numFmtId="0" fontId="44" fillId="0" borderId="38" xfId="0" applyFont="1" applyBorder="1" applyAlignment="1" applyProtection="1">
      <alignment horizontal="left" vertical="top"/>
      <protection hidden="1"/>
    </xf>
    <xf numFmtId="0" fontId="44" fillId="0" borderId="41" xfId="0" applyFont="1" applyBorder="1" applyAlignment="1" applyProtection="1">
      <alignment horizontal="left" vertical="top"/>
      <protection hidden="1"/>
    </xf>
    <xf numFmtId="0" fontId="44" fillId="0" borderId="42" xfId="0" applyFont="1" applyBorder="1" applyAlignment="1" applyProtection="1">
      <alignment horizontal="left" vertical="top" wrapText="1"/>
      <protection hidden="1"/>
    </xf>
    <xf numFmtId="0" fontId="44" fillId="0" borderId="0" xfId="0" applyFont="1" applyBorder="1" applyAlignment="1" applyProtection="1">
      <alignment horizontal="left" vertical="top" wrapText="1"/>
      <protection hidden="1"/>
    </xf>
    <xf numFmtId="0" fontId="44" fillId="0" borderId="43" xfId="0" applyFont="1" applyBorder="1" applyAlignment="1" applyProtection="1">
      <alignment horizontal="left" vertical="top" wrapText="1"/>
      <protection hidden="1"/>
    </xf>
    <xf numFmtId="0" fontId="44" fillId="0" borderId="28" xfId="0" applyFont="1" applyBorder="1" applyAlignment="1" applyProtection="1">
      <alignment horizontal="left" vertical="top" wrapText="1"/>
      <protection hidden="1"/>
    </xf>
    <xf numFmtId="0" fontId="44" fillId="0" borderId="25" xfId="0" applyFont="1" applyBorder="1" applyAlignment="1" applyProtection="1">
      <alignment horizontal="left" vertical="top" wrapText="1"/>
      <protection hidden="1"/>
    </xf>
    <xf numFmtId="0" fontId="44" fillId="0" borderId="27" xfId="0" applyFont="1" applyBorder="1" applyAlignment="1" applyProtection="1">
      <alignment horizontal="left" vertical="top" wrapText="1"/>
      <protection hidden="1"/>
    </xf>
    <xf numFmtId="2" fontId="39" fillId="8" borderId="28" xfId="0" applyNumberFormat="1" applyFont="1" applyFill="1" applyBorder="1" applyAlignment="1" applyProtection="1">
      <alignment horizontal="center" vertical="center" wrapText="1"/>
      <protection hidden="1"/>
    </xf>
    <xf numFmtId="2" fontId="39" fillId="8" borderId="25" xfId="0" applyNumberFormat="1" applyFont="1" applyFill="1" applyBorder="1" applyAlignment="1" applyProtection="1">
      <alignment horizontal="center" vertical="center" wrapText="1"/>
      <protection hidden="1"/>
    </xf>
    <xf numFmtId="2" fontId="39" fillId="8" borderId="27" xfId="0" applyNumberFormat="1" applyFont="1" applyFill="1" applyBorder="1" applyAlignment="1" applyProtection="1">
      <alignment horizontal="center" vertical="center" wrapText="1"/>
      <protection hidden="1"/>
    </xf>
    <xf numFmtId="14" fontId="37" fillId="6" borderId="0" xfId="0" applyNumberFormat="1" applyFont="1" applyFill="1" applyAlignment="1" applyProtection="1">
      <alignment horizontal="right"/>
      <protection hidden="1"/>
    </xf>
    <xf numFmtId="0" fontId="39" fillId="6" borderId="40" xfId="0" applyFont="1" applyFill="1" applyBorder="1" applyAlignment="1" applyProtection="1">
      <alignment horizontal="center" vertical="center"/>
      <protection hidden="1"/>
    </xf>
    <xf numFmtId="0" fontId="39" fillId="6" borderId="38" xfId="0" applyFont="1" applyFill="1" applyBorder="1" applyAlignment="1" applyProtection="1">
      <alignment horizontal="center" vertical="center"/>
      <protection hidden="1"/>
    </xf>
    <xf numFmtId="0" fontId="39" fillId="6" borderId="44" xfId="0" applyFont="1" applyFill="1" applyBorder="1" applyAlignment="1" applyProtection="1">
      <alignment horizontal="center" vertical="center"/>
      <protection hidden="1"/>
    </xf>
    <xf numFmtId="0" fontId="39" fillId="6" borderId="39" xfId="0" applyFont="1" applyFill="1" applyBorder="1" applyAlignment="1" applyProtection="1">
      <alignment horizontal="center" vertical="center"/>
      <protection hidden="1"/>
    </xf>
    <xf numFmtId="2" fontId="39" fillId="17" borderId="47" xfId="0" applyNumberFormat="1" applyFont="1" applyFill="1" applyBorder="1" applyAlignment="1" applyProtection="1">
      <alignment horizontal="center" vertical="center" wrapText="1"/>
      <protection hidden="1"/>
    </xf>
    <xf numFmtId="2" fontId="39" fillId="17" borderId="49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47" xfId="0" applyFont="1" applyFill="1" applyBorder="1" applyAlignment="1" applyProtection="1">
      <alignment horizontal="center" vertical="center" wrapText="1"/>
      <protection hidden="1"/>
    </xf>
    <xf numFmtId="0" fontId="39" fillId="0" borderId="49" xfId="0" applyFont="1" applyFill="1" applyBorder="1" applyAlignment="1" applyProtection="1">
      <alignment horizontal="center" vertical="center" wrapText="1"/>
      <protection hidden="1"/>
    </xf>
    <xf numFmtId="0" fontId="42" fillId="6" borderId="38" xfId="0" applyFont="1" applyFill="1" applyBorder="1" applyAlignment="1" applyProtection="1">
      <alignment horizontal="left" vertical="top"/>
      <protection locked="0" hidden="1"/>
    </xf>
    <xf numFmtId="0" fontId="42" fillId="6" borderId="67" xfId="0" applyFont="1" applyFill="1" applyBorder="1" applyAlignment="1" applyProtection="1">
      <alignment horizontal="left" vertical="top"/>
      <protection locked="0" hidden="1"/>
    </xf>
    <xf numFmtId="0" fontId="42" fillId="6" borderId="66" xfId="0" applyFont="1" applyFill="1" applyBorder="1" applyAlignment="1" applyProtection="1">
      <alignment horizontal="left" vertical="top"/>
      <protection locked="0" hidden="1"/>
    </xf>
    <xf numFmtId="0" fontId="39" fillId="8" borderId="1" xfId="0" applyFont="1" applyFill="1" applyBorder="1" applyAlignment="1" applyProtection="1">
      <alignment horizontal="center" vertical="center" wrapText="1"/>
      <protection hidden="1"/>
    </xf>
    <xf numFmtId="0" fontId="42" fillId="6" borderId="63" xfId="0" applyFont="1" applyFill="1" applyBorder="1" applyAlignment="1" applyProtection="1">
      <alignment horizontal="left"/>
      <protection locked="0" hidden="1"/>
    </xf>
    <xf numFmtId="0" fontId="42" fillId="6" borderId="45" xfId="0" applyFont="1" applyFill="1" applyBorder="1" applyAlignment="1" applyProtection="1">
      <alignment horizontal="left" vertical="top"/>
      <protection locked="0" hidden="1"/>
    </xf>
    <xf numFmtId="0" fontId="40" fillId="6" borderId="28" xfId="0" applyFont="1" applyFill="1" applyBorder="1" applyAlignment="1" applyProtection="1">
      <alignment horizontal="center" vertical="center"/>
      <protection hidden="1"/>
    </xf>
    <xf numFmtId="0" fontId="40" fillId="6" borderId="25" xfId="0" applyFont="1" applyFill="1" applyBorder="1" applyAlignment="1" applyProtection="1">
      <alignment horizontal="center" vertical="center"/>
      <protection hidden="1"/>
    </xf>
    <xf numFmtId="0" fontId="40" fillId="6" borderId="27" xfId="0" applyFont="1" applyFill="1" applyBorder="1" applyAlignment="1" applyProtection="1">
      <alignment horizontal="center" vertical="center"/>
      <protection hidden="1"/>
    </xf>
    <xf numFmtId="0" fontId="44" fillId="5" borderId="28" xfId="0" applyFont="1" applyFill="1" applyBorder="1" applyAlignment="1" applyProtection="1">
      <alignment horizontal="left" vertical="top" wrapText="1"/>
      <protection hidden="1"/>
    </xf>
    <xf numFmtId="0" fontId="44" fillId="5" borderId="25" xfId="0" applyFont="1" applyFill="1" applyBorder="1" applyAlignment="1" applyProtection="1">
      <alignment horizontal="left" vertical="top" wrapText="1"/>
      <protection hidden="1"/>
    </xf>
    <xf numFmtId="0" fontId="55" fillId="6" borderId="28" xfId="0" applyFont="1" applyFill="1" applyBorder="1" applyAlignment="1" applyProtection="1">
      <alignment horizontal="center" vertical="center" wrapText="1"/>
      <protection locked="0" hidden="1"/>
    </xf>
    <xf numFmtId="0" fontId="55" fillId="6" borderId="25" xfId="0" applyFont="1" applyFill="1" applyBorder="1" applyAlignment="1" applyProtection="1">
      <alignment horizontal="center" vertical="center" wrapText="1"/>
      <protection locked="0" hidden="1"/>
    </xf>
    <xf numFmtId="0" fontId="55" fillId="6" borderId="27" xfId="0" applyFont="1" applyFill="1" applyBorder="1" applyAlignment="1" applyProtection="1">
      <alignment horizontal="center" vertical="center" wrapText="1"/>
      <protection locked="0" hidden="1"/>
    </xf>
    <xf numFmtId="0" fontId="43" fillId="6" borderId="28" xfId="0" applyFont="1" applyFill="1" applyBorder="1" applyAlignment="1" applyProtection="1">
      <alignment horizontal="center" vertical="center" wrapText="1"/>
      <protection hidden="1"/>
    </xf>
    <xf numFmtId="0" fontId="43" fillId="6" borderId="25" xfId="0" applyFont="1" applyFill="1" applyBorder="1" applyAlignment="1" applyProtection="1">
      <alignment horizontal="center" vertical="center" wrapText="1"/>
      <protection hidden="1"/>
    </xf>
    <xf numFmtId="0" fontId="42" fillId="6" borderId="64" xfId="0" applyFont="1" applyFill="1" applyBorder="1" applyAlignment="1" applyProtection="1">
      <alignment horizontal="left" vertical="top"/>
      <protection locked="0" hidden="1"/>
    </xf>
    <xf numFmtId="0" fontId="43" fillId="16" borderId="28" xfId="0" applyFont="1" applyFill="1" applyBorder="1" applyAlignment="1" applyProtection="1">
      <alignment horizontal="left" vertical="top" wrapText="1"/>
      <protection hidden="1"/>
    </xf>
    <xf numFmtId="0" fontId="43" fillId="16" borderId="25" xfId="0" applyFont="1" applyFill="1" applyBorder="1" applyAlignment="1" applyProtection="1">
      <alignment horizontal="left" vertical="top" wrapText="1"/>
      <protection hidden="1"/>
    </xf>
    <xf numFmtId="0" fontId="43" fillId="16" borderId="27" xfId="0" applyFont="1" applyFill="1" applyBorder="1" applyAlignment="1" applyProtection="1">
      <alignment horizontal="left" vertical="top" wrapText="1"/>
      <protection hidden="1"/>
    </xf>
    <xf numFmtId="0" fontId="44" fillId="0" borderId="40" xfId="0" applyFont="1" applyBorder="1" applyAlignment="1" applyProtection="1">
      <alignment horizontal="left" vertical="top" wrapText="1"/>
      <protection hidden="1"/>
    </xf>
    <xf numFmtId="0" fontId="44" fillId="0" borderId="38" xfId="0" applyFont="1" applyBorder="1" applyAlignment="1" applyProtection="1">
      <alignment horizontal="left" vertical="top" wrapText="1"/>
      <protection hidden="1"/>
    </xf>
    <xf numFmtId="0" fontId="44" fillId="0" borderId="41" xfId="0" applyFont="1" applyBorder="1" applyAlignment="1" applyProtection="1">
      <alignment horizontal="left" vertical="top" wrapText="1"/>
      <protection hidden="1"/>
    </xf>
    <xf numFmtId="0" fontId="51" fillId="0" borderId="1" xfId="0" applyFont="1" applyBorder="1" applyAlignment="1" applyProtection="1">
      <alignment horizontal="center" vertical="center"/>
      <protection hidden="1"/>
    </xf>
    <xf numFmtId="0" fontId="39" fillId="17" borderId="1" xfId="0" applyFont="1" applyFill="1" applyBorder="1" applyAlignment="1" applyProtection="1">
      <alignment horizontal="center" vertical="center"/>
      <protection hidden="1"/>
    </xf>
    <xf numFmtId="0" fontId="41" fillId="0" borderId="1" xfId="0" applyFont="1" applyBorder="1" applyAlignment="1" applyProtection="1">
      <alignment horizontal="left" vertical="center"/>
      <protection hidden="1"/>
    </xf>
    <xf numFmtId="0" fontId="41" fillId="0" borderId="1" xfId="0" applyFont="1" applyBorder="1" applyAlignment="1" applyProtection="1">
      <alignment horizontal="left" vertical="top"/>
      <protection hidden="1"/>
    </xf>
    <xf numFmtId="0" fontId="39" fillId="6" borderId="1" xfId="0" applyFont="1" applyFill="1" applyBorder="1" applyAlignment="1" applyProtection="1">
      <alignment horizontal="center" vertical="top"/>
      <protection hidden="1"/>
    </xf>
    <xf numFmtId="0" fontId="39" fillId="6" borderId="49" xfId="0" applyFont="1" applyFill="1" applyBorder="1" applyAlignment="1" applyProtection="1">
      <alignment horizontal="center" vertical="top"/>
      <protection hidden="1"/>
    </xf>
    <xf numFmtId="0" fontId="36" fillId="6" borderId="0" xfId="0" applyFont="1" applyFill="1" applyBorder="1" applyAlignment="1" applyProtection="1">
      <alignment horizontal="right"/>
      <protection hidden="1"/>
    </xf>
    <xf numFmtId="14" fontId="36" fillId="6" borderId="0" xfId="0" applyNumberFormat="1" applyFont="1" applyFill="1" applyAlignment="1" applyProtection="1">
      <alignment horizontal="right"/>
      <protection hidden="1"/>
    </xf>
    <xf numFmtId="0" fontId="41" fillId="0" borderId="1" xfId="0" applyFont="1" applyBorder="1" applyAlignment="1" applyProtection="1">
      <alignment horizontal="left" vertical="top" wrapText="1"/>
      <protection hidden="1"/>
    </xf>
    <xf numFmtId="0" fontId="39" fillId="20" borderId="42" xfId="0" applyFont="1" applyFill="1" applyBorder="1" applyAlignment="1" applyProtection="1">
      <alignment horizontal="center"/>
      <protection hidden="1"/>
    </xf>
    <xf numFmtId="0" fontId="39" fillId="20" borderId="43" xfId="0" applyFont="1" applyFill="1" applyBorder="1" applyAlignment="1" applyProtection="1">
      <alignment horizontal="center"/>
      <protection hidden="1"/>
    </xf>
    <xf numFmtId="0" fontId="51" fillId="20" borderId="44" xfId="0" applyFont="1" applyFill="1" applyBorder="1" applyAlignment="1" applyProtection="1">
      <alignment horizontal="center"/>
      <protection hidden="1"/>
    </xf>
    <xf numFmtId="0" fontId="51" fillId="20" borderId="35" xfId="0" applyFont="1" applyFill="1" applyBorder="1" applyAlignment="1" applyProtection="1">
      <alignment horizontal="center"/>
      <protection hidden="1"/>
    </xf>
    <xf numFmtId="0" fontId="42" fillId="14" borderId="61" xfId="0" applyFont="1" applyFill="1" applyBorder="1" applyAlignment="1" applyProtection="1">
      <alignment horizontal="left" vertical="top"/>
      <protection hidden="1"/>
    </xf>
    <xf numFmtId="0" fontId="42" fillId="14" borderId="50" xfId="0" applyFont="1" applyFill="1" applyBorder="1" applyAlignment="1" applyProtection="1">
      <alignment horizontal="left" vertical="top"/>
      <protection hidden="1"/>
    </xf>
    <xf numFmtId="0" fontId="42" fillId="14" borderId="62" xfId="0" applyFont="1" applyFill="1" applyBorder="1" applyAlignment="1" applyProtection="1">
      <alignment horizontal="left" vertical="top"/>
      <protection hidden="1"/>
    </xf>
    <xf numFmtId="0" fontId="42" fillId="14" borderId="59" xfId="0" applyFont="1" applyFill="1" applyBorder="1" applyAlignment="1" applyProtection="1">
      <alignment horizontal="left" vertical="top"/>
      <protection hidden="1"/>
    </xf>
    <xf numFmtId="0" fontId="42" fillId="14" borderId="39" xfId="0" applyFont="1" applyFill="1" applyBorder="1" applyAlignment="1" applyProtection="1">
      <alignment horizontal="left" vertical="top"/>
      <protection hidden="1"/>
    </xf>
    <xf numFmtId="0" fontId="42" fillId="14" borderId="35" xfId="0" applyFont="1" applyFill="1" applyBorder="1" applyAlignment="1" applyProtection="1">
      <alignment horizontal="left" vertical="top"/>
      <protection hidden="1"/>
    </xf>
    <xf numFmtId="0" fontId="4" fillId="0" borderId="13" xfId="0" applyFont="1" applyBorder="1" applyAlignment="1" applyProtection="1">
      <alignment horizontal="left" vertical="top" wrapText="1"/>
      <protection hidden="1"/>
    </xf>
    <xf numFmtId="0" fontId="4" fillId="0" borderId="0" xfId="0" applyFont="1" applyBorder="1" applyAlignment="1" applyProtection="1">
      <alignment horizontal="left" vertical="top" wrapText="1"/>
      <protection hidden="1"/>
    </xf>
    <xf numFmtId="0" fontId="4" fillId="0" borderId="43" xfId="0" applyFont="1" applyBorder="1" applyAlignment="1" applyProtection="1">
      <alignment horizontal="left" vertical="top" wrapText="1"/>
      <protection hidden="1"/>
    </xf>
  </cellXfs>
  <cellStyles count="2">
    <cellStyle name="Hyperlink" xfId="1" builtinId="8"/>
    <cellStyle name="ปกติ" xfId="0" builtinId="0"/>
  </cellStyles>
  <dxfs count="148"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FFBDBD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9" tint="-0.499984740745262"/>
      </font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rgb="FFFF9F9F"/>
        </patternFill>
      </fill>
    </dxf>
    <dxf>
      <font>
        <b val="0"/>
        <i/>
        <color rgb="FFFF0000"/>
      </font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ont>
        <b val="0"/>
        <i/>
        <color rgb="FFFF0000"/>
      </font>
    </dxf>
    <dxf>
      <font>
        <b val="0"/>
        <i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theme="2" tint="-0.499984740745262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color rgb="FFFF0000"/>
      </font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C00000"/>
      </font>
      <fill>
        <patternFill>
          <bgColor rgb="FFFEF5F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BDBD"/>
      <color rgb="FFFFE1FF"/>
      <color rgb="FFFF9F9F"/>
      <color rgb="FFF1AC97"/>
      <color rgb="FF0000FF"/>
      <color rgb="FFCCFFCC"/>
      <color rgb="FF00FFCC"/>
      <color rgb="FFFFD5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712694</xdr:colOff>
      <xdr:row>9</xdr:row>
      <xdr:rowOff>275665</xdr:rowOff>
    </xdr:from>
    <xdr:to>
      <xdr:col>13</xdr:col>
      <xdr:colOff>215153</xdr:colOff>
      <xdr:row>10</xdr:row>
      <xdr:rowOff>313764</xdr:rowOff>
    </xdr:to>
    <xdr:sp macro="" textlink="">
      <xdr:nvSpPr>
        <xdr:cNvPr id="5" name="คำบรรยายภาพแบบเส้น 2 4"/>
        <xdr:cNvSpPr/>
      </xdr:nvSpPr>
      <xdr:spPr>
        <a:xfrm>
          <a:off x="10071847" y="3592606"/>
          <a:ext cx="3662082" cy="414617"/>
        </a:xfrm>
        <a:prstGeom prst="borderCallout2">
          <a:avLst>
            <a:gd name="adj1" fmla="val 58398"/>
            <a:gd name="adj2" fmla="val 12"/>
            <a:gd name="adj3" fmla="val 57442"/>
            <a:gd name="adj4" fmla="val -3787"/>
            <a:gd name="adj5" fmla="val 58484"/>
            <a:gd name="adj6" fmla="val -32987"/>
          </a:avLst>
        </a:prstGeom>
        <a:ln w="19050"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กรอกชื่อหลักสูตร สาขาวิชา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ในช่องสีเหลือง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726141</xdr:colOff>
      <xdr:row>11</xdr:row>
      <xdr:rowOff>6724</xdr:rowOff>
    </xdr:from>
    <xdr:to>
      <xdr:col>13</xdr:col>
      <xdr:colOff>242047</xdr:colOff>
      <xdr:row>12</xdr:row>
      <xdr:rowOff>44823</xdr:rowOff>
    </xdr:to>
    <xdr:sp macro="" textlink="">
      <xdr:nvSpPr>
        <xdr:cNvPr id="9" name="คำบรรยายภาพแบบเส้น 2 8"/>
        <xdr:cNvSpPr/>
      </xdr:nvSpPr>
      <xdr:spPr>
        <a:xfrm>
          <a:off x="10085294" y="4067736"/>
          <a:ext cx="3675529" cy="405652"/>
        </a:xfrm>
        <a:prstGeom prst="borderCallout2">
          <a:avLst>
            <a:gd name="adj1" fmla="val 58398"/>
            <a:gd name="adj2" fmla="val 12"/>
            <a:gd name="adj3" fmla="val 57442"/>
            <a:gd name="adj4" fmla="val -3787"/>
            <a:gd name="adj5" fmla="val 58484"/>
            <a:gd name="adj6" fmla="val -33719"/>
          </a:avLst>
        </a:prstGeom>
        <a:ln w="19050"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th-TH" sz="2000" b="1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คลิกเพื่อเลือกระดับปริญญา</a:t>
          </a:r>
          <a:r>
            <a:rPr lang="th-TH" sz="2000" b="1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และกลุ่มสาขาวิชา</a:t>
          </a:r>
          <a:endParaRPr lang="th-TH" sz="20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1037359</xdr:colOff>
      <xdr:row>15</xdr:row>
      <xdr:rowOff>200891</xdr:rowOff>
    </xdr:from>
    <xdr:to>
      <xdr:col>17</xdr:col>
      <xdr:colOff>923059</xdr:colOff>
      <xdr:row>43</xdr:row>
      <xdr:rowOff>29441</xdr:rowOff>
    </xdr:to>
    <xdr:grpSp>
      <xdr:nvGrpSpPr>
        <xdr:cNvPr id="25" name="กลุ่ม 24"/>
        <xdr:cNvGrpSpPr/>
      </xdr:nvGrpSpPr>
      <xdr:grpSpPr>
        <a:xfrm>
          <a:off x="1904134" y="6089073"/>
          <a:ext cx="15211425" cy="10011641"/>
          <a:chOff x="1733550" y="6076950"/>
          <a:chExt cx="16344900" cy="9963150"/>
        </a:xfrm>
      </xdr:grpSpPr>
      <xdr:pic>
        <xdr:nvPicPr>
          <xdr:cNvPr id="18" name="รูปภาพ 17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106" t="28522" r="18843" b="30731"/>
          <a:stretch/>
        </xdr:blipFill>
        <xdr:spPr>
          <a:xfrm>
            <a:off x="1752600" y="6076950"/>
            <a:ext cx="13906500" cy="41910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2" name="คำบรรยายภาพแบบเส้น 2 11"/>
          <xdr:cNvSpPr/>
        </xdr:nvSpPr>
        <xdr:spPr>
          <a:xfrm>
            <a:off x="13392150" y="8877300"/>
            <a:ext cx="4610100" cy="781051"/>
          </a:xfrm>
          <a:prstGeom prst="borderCallout2">
            <a:avLst>
              <a:gd name="adj1" fmla="val 58398"/>
              <a:gd name="adj2" fmla="val 12"/>
              <a:gd name="adj3" fmla="val 57442"/>
              <a:gd name="adj4" fmla="val -3787"/>
              <a:gd name="adj5" fmla="val 43850"/>
              <a:gd name="adj6" fmla="val -35466"/>
            </a:avLst>
          </a:prstGeom>
          <a:ln w="28575">
            <a:solidFill>
              <a:srgbClr val="C00000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20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กรอกข้อมูลผลลัพธ์ในช่องสีเหลือง คลิกเลือก</a:t>
            </a:r>
            <a:r>
              <a:rPr lang="th-TH" sz="20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baseline="0">
                <a:solidFill>
                  <a:srgbClr val="0000FF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ผ่าน</a:t>
            </a:r>
            <a:r>
              <a:rPr lang="th-TH" sz="20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หรือ </a:t>
            </a:r>
            <a:r>
              <a:rPr lang="th-TH" sz="2000" b="1" baseline="0">
                <a:solidFill>
                  <a:srgbClr val="0000FF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ไม่ผ่าน</a:t>
            </a:r>
          </a:p>
        </xdr:txBody>
      </xdr:sp>
      <xdr:pic>
        <xdr:nvPicPr>
          <xdr:cNvPr id="16" name="รูปภาพ 15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5001" t="38524" r="18844" b="44808"/>
          <a:stretch/>
        </xdr:blipFill>
        <xdr:spPr>
          <a:xfrm>
            <a:off x="1752600" y="12115800"/>
            <a:ext cx="13925550" cy="17145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19" name="รูปภาพ 18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4896" t="59822" r="18844" b="27029"/>
          <a:stretch/>
        </xdr:blipFill>
        <xdr:spPr>
          <a:xfrm>
            <a:off x="1733550" y="10477500"/>
            <a:ext cx="13944600" cy="135255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0" name="คำบรรยายภาพแบบเส้น 2 19"/>
          <xdr:cNvSpPr/>
        </xdr:nvSpPr>
        <xdr:spPr>
          <a:xfrm>
            <a:off x="13468350" y="10915650"/>
            <a:ext cx="4610100" cy="781051"/>
          </a:xfrm>
          <a:prstGeom prst="borderCallout2">
            <a:avLst>
              <a:gd name="adj1" fmla="val 58398"/>
              <a:gd name="adj2" fmla="val 12"/>
              <a:gd name="adj3" fmla="val 57442"/>
              <a:gd name="adj4" fmla="val -3787"/>
              <a:gd name="adj5" fmla="val 43850"/>
              <a:gd name="adj6" fmla="val -35466"/>
            </a:avLst>
          </a:prstGeom>
          <a:ln w="28575">
            <a:solidFill>
              <a:srgbClr val="C00000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20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กรอกข้อมูลผลลัพธ์ในช่องสีเหลือง คลิกเลือก</a:t>
            </a:r>
            <a:r>
              <a:rPr lang="th-TH" sz="20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ผ่าน หรือ ไม่ผ่าน</a:t>
            </a:r>
          </a:p>
          <a:p>
            <a:pPr algn="ctr"/>
            <a:r>
              <a:rPr lang="th-TH" sz="2000" b="1" baseline="0">
                <a:solidFill>
                  <a:srgbClr val="0000FF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** กรณี เป็นหลักสูตร ป.ตรี ให้คลิกเลือก </a:t>
            </a:r>
            <a:r>
              <a:rPr lang="th-TH" sz="2000" b="1" baseline="0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ไม่ประเมินเกณฑ์นี้</a:t>
            </a:r>
            <a:r>
              <a:rPr lang="th-TH" sz="2000" b="1" baseline="0">
                <a:solidFill>
                  <a:srgbClr val="0000FF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**</a:t>
            </a:r>
            <a:endParaRPr lang="th-TH" sz="20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คำบรรยายภาพแบบเส้น 2 20"/>
          <xdr:cNvSpPr/>
        </xdr:nvSpPr>
        <xdr:spPr>
          <a:xfrm>
            <a:off x="13449300" y="12458700"/>
            <a:ext cx="4610100" cy="781051"/>
          </a:xfrm>
          <a:prstGeom prst="borderCallout2">
            <a:avLst>
              <a:gd name="adj1" fmla="val 58398"/>
              <a:gd name="adj2" fmla="val 12"/>
              <a:gd name="adj3" fmla="val 57442"/>
              <a:gd name="adj4" fmla="val -3787"/>
              <a:gd name="adj5" fmla="val 41411"/>
              <a:gd name="adj6" fmla="val -47863"/>
            </a:avLst>
          </a:prstGeom>
          <a:ln w="28575">
            <a:solidFill>
              <a:srgbClr val="C00000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20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กรอกข้อมูลผลลัพธ์ในช่องสีเหลือง</a:t>
            </a:r>
          </a:p>
          <a:p>
            <a:pPr algn="ctr"/>
            <a:r>
              <a:rPr lang="th-TH" sz="2000" b="1">
                <a:latin typeface="TH SarabunPSK" panose="020B0500040200020003" pitchFamily="34" charset="-34"/>
                <a:cs typeface="TH SarabunPSK" panose="020B0500040200020003" pitchFamily="34" charset="-34"/>
              </a:rPr>
              <a:t> เป็นค่าคะแนนเฉลี่ย หรือ ร้อยละ ตามเกณฑ์ที่กำหนด</a:t>
            </a:r>
            <a:endParaRPr lang="th-TH" sz="20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23" name="รูปภาพ 22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5000" t="59637" r="19052" b="21102"/>
          <a:stretch/>
        </xdr:blipFill>
        <xdr:spPr>
          <a:xfrm>
            <a:off x="1771650" y="14058900"/>
            <a:ext cx="13887450" cy="19812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4" name="คำบรรยายภาพแบบเส้น 2 23"/>
          <xdr:cNvSpPr/>
        </xdr:nvSpPr>
        <xdr:spPr>
          <a:xfrm>
            <a:off x="13411200" y="14097000"/>
            <a:ext cx="4610100" cy="781051"/>
          </a:xfrm>
          <a:prstGeom prst="borderCallout2">
            <a:avLst>
              <a:gd name="adj1" fmla="val 58398"/>
              <a:gd name="adj2" fmla="val 12"/>
              <a:gd name="adj3" fmla="val 57442"/>
              <a:gd name="adj4" fmla="val -3787"/>
              <a:gd name="adj5" fmla="val 43850"/>
              <a:gd name="adj6" fmla="val -35466"/>
            </a:avLst>
          </a:prstGeom>
          <a:ln w="28575">
            <a:solidFill>
              <a:srgbClr val="C00000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th-TH" sz="20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กรอกข้อมูลผลลัพธ์ในช่องสีเหลือง 0-5</a:t>
            </a:r>
            <a:r>
              <a:rPr lang="th-TH" sz="20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หรือ </a:t>
            </a:r>
            <a:r>
              <a:rPr lang="th-TH" sz="2000" b="1">
                <a:latin typeface="TH SarabunPSK" panose="020B0500040200020003" pitchFamily="34" charset="-34"/>
                <a:cs typeface="TH SarabunPSK" panose="020B0500040200020003" pitchFamily="34" charset="-34"/>
              </a:rPr>
              <a:t>คลิกเลือก</a:t>
            </a:r>
            <a:r>
              <a:rPr lang="th-TH" sz="20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0 - 5 </a:t>
            </a:r>
          </a:p>
        </xdr:txBody>
      </xdr:sp>
    </xdr:grpSp>
    <xdr:clientData/>
  </xdr:twoCellAnchor>
  <xdr:twoCellAnchor>
    <xdr:from>
      <xdr:col>2</xdr:col>
      <xdr:colOff>6928</xdr:colOff>
      <xdr:row>45</xdr:row>
      <xdr:rowOff>242455</xdr:rowOff>
    </xdr:from>
    <xdr:to>
      <xdr:col>11</xdr:col>
      <xdr:colOff>807028</xdr:colOff>
      <xdr:row>64</xdr:row>
      <xdr:rowOff>90055</xdr:rowOff>
    </xdr:to>
    <xdr:grpSp>
      <xdr:nvGrpSpPr>
        <xdr:cNvPr id="28" name="กลุ่ม 27"/>
        <xdr:cNvGrpSpPr/>
      </xdr:nvGrpSpPr>
      <xdr:grpSpPr>
        <a:xfrm>
          <a:off x="1911928" y="17127682"/>
          <a:ext cx="9372600" cy="6757555"/>
          <a:chOff x="2743200" y="19640550"/>
          <a:chExt cx="10058400" cy="6724650"/>
        </a:xfrm>
      </xdr:grpSpPr>
      <xdr:pic>
        <xdr:nvPicPr>
          <xdr:cNvPr id="26" name="รูปภาพ 25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4166" t="29078" r="40827" b="6840"/>
          <a:stretch/>
        </xdr:blipFill>
        <xdr:spPr>
          <a:xfrm>
            <a:off x="2743200" y="19640550"/>
            <a:ext cx="10058400" cy="65913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7" name="วงรี 26"/>
          <xdr:cNvSpPr/>
        </xdr:nvSpPr>
        <xdr:spPr>
          <a:xfrm>
            <a:off x="6038850" y="25793700"/>
            <a:ext cx="2590800" cy="571500"/>
          </a:xfrm>
          <a:prstGeom prst="ellipse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6"/>
  <sheetViews>
    <sheetView topLeftCell="A17" zoomScale="85" zoomScaleNormal="85" workbookViewId="0">
      <selection activeCell="I24" sqref="I24"/>
    </sheetView>
  </sheetViews>
  <sheetFormatPr defaultRowHeight="19.5" x14ac:dyDescent="0.25"/>
  <cols>
    <col min="1" max="1" width="3.7265625" customWidth="1"/>
    <col min="2" max="2" width="7.6328125" bestFit="1" customWidth="1"/>
    <col min="3" max="3" width="3" customWidth="1"/>
    <col min="4" max="4" width="40.08984375" customWidth="1"/>
    <col min="9" max="9" width="22.90625" customWidth="1"/>
  </cols>
  <sheetData>
    <row r="2" spans="2:10" ht="23.25" x14ac:dyDescent="0.35">
      <c r="B2" s="58" t="s">
        <v>115</v>
      </c>
      <c r="C2" s="271"/>
      <c r="D2" s="271"/>
      <c r="E2" s="61" t="s">
        <v>116</v>
      </c>
      <c r="F2" s="257"/>
      <c r="G2" s="257"/>
      <c r="H2" s="257"/>
      <c r="I2" s="257"/>
      <c r="J2" s="55"/>
    </row>
    <row r="3" spans="2:10" ht="23.25" x14ac:dyDescent="0.35">
      <c r="B3" s="59" t="s">
        <v>111</v>
      </c>
      <c r="C3" s="258" t="s">
        <v>126</v>
      </c>
      <c r="D3" s="258"/>
      <c r="E3" s="60" t="s">
        <v>117</v>
      </c>
      <c r="F3" s="258" t="s">
        <v>118</v>
      </c>
      <c r="G3" s="258"/>
      <c r="H3" s="258"/>
      <c r="I3" s="258"/>
      <c r="J3" s="55"/>
    </row>
    <row r="4" spans="2:10" ht="23.25" x14ac:dyDescent="0.35">
      <c r="B4" s="56"/>
      <c r="C4" s="56"/>
      <c r="D4" s="56"/>
      <c r="E4" s="56"/>
      <c r="F4" s="56"/>
      <c r="G4" s="56"/>
      <c r="H4" s="56"/>
      <c r="I4" s="56"/>
      <c r="J4" s="55"/>
    </row>
    <row r="5" spans="2:10" ht="24" thickBot="1" x14ac:dyDescent="0.4">
      <c r="B5" s="55"/>
      <c r="C5" s="55"/>
      <c r="D5" s="27" t="s">
        <v>73</v>
      </c>
      <c r="E5" s="55"/>
      <c r="F5" s="55"/>
      <c r="G5" s="55"/>
      <c r="H5" s="55"/>
      <c r="I5" s="55"/>
      <c r="J5" s="55"/>
    </row>
    <row r="6" spans="2:10" ht="20.45" customHeight="1" x14ac:dyDescent="0.35">
      <c r="B6" s="55"/>
      <c r="C6" s="55"/>
      <c r="D6" s="272" t="s">
        <v>75</v>
      </c>
      <c r="E6" s="274" t="s">
        <v>3</v>
      </c>
      <c r="F6" s="275"/>
      <c r="G6" s="275"/>
      <c r="H6" s="276"/>
      <c r="I6" s="277" t="s">
        <v>104</v>
      </c>
      <c r="J6" s="55"/>
    </row>
    <row r="7" spans="2:10" ht="21" x14ac:dyDescent="0.35">
      <c r="B7" s="55"/>
      <c r="C7" s="55"/>
      <c r="D7" s="273"/>
      <c r="E7" s="57" t="s">
        <v>7</v>
      </c>
      <c r="F7" s="57" t="s">
        <v>10</v>
      </c>
      <c r="G7" s="57" t="s">
        <v>8</v>
      </c>
      <c r="H7" s="57" t="s">
        <v>31</v>
      </c>
      <c r="I7" s="278"/>
      <c r="J7" s="55"/>
    </row>
    <row r="8" spans="2:10" ht="21" x14ac:dyDescent="0.35">
      <c r="B8" s="55"/>
      <c r="C8" s="55"/>
      <c r="D8" s="279" t="s">
        <v>76</v>
      </c>
      <c r="E8" s="280"/>
      <c r="F8" s="280"/>
      <c r="G8" s="280"/>
      <c r="H8" s="280"/>
      <c r="I8" s="281"/>
      <c r="J8" s="55"/>
    </row>
    <row r="9" spans="2:10" ht="21" x14ac:dyDescent="0.35">
      <c r="B9" s="55"/>
      <c r="C9" s="55"/>
      <c r="D9" s="282" t="s">
        <v>77</v>
      </c>
      <c r="E9" s="283"/>
      <c r="F9" s="283"/>
      <c r="G9" s="284"/>
      <c r="H9" s="283"/>
      <c r="I9" s="285"/>
      <c r="J9" s="55"/>
    </row>
    <row r="10" spans="2:10" ht="21" x14ac:dyDescent="0.35">
      <c r="B10" s="55"/>
      <c r="C10" s="55"/>
      <c r="D10" s="42" t="s">
        <v>68</v>
      </c>
      <c r="E10" s="62"/>
      <c r="F10" s="63"/>
      <c r="G10" s="68" t="s">
        <v>91</v>
      </c>
      <c r="H10" s="70"/>
      <c r="I10" s="69"/>
      <c r="J10" s="55"/>
    </row>
    <row r="11" spans="2:10" ht="21" x14ac:dyDescent="0.35">
      <c r="B11" s="55"/>
      <c r="C11" s="55"/>
      <c r="D11" s="42" t="s">
        <v>69</v>
      </c>
      <c r="E11" s="64"/>
      <c r="F11" s="65"/>
      <c r="G11" s="68" t="s">
        <v>91</v>
      </c>
      <c r="H11" s="71"/>
      <c r="I11" s="69"/>
      <c r="J11" s="55"/>
    </row>
    <row r="12" spans="2:10" ht="21" x14ac:dyDescent="0.35">
      <c r="B12" s="55"/>
      <c r="C12" s="55"/>
      <c r="D12" s="42" t="s">
        <v>79</v>
      </c>
      <c r="E12" s="64"/>
      <c r="F12" s="65"/>
      <c r="G12" s="68" t="s">
        <v>91</v>
      </c>
      <c r="H12" s="71"/>
      <c r="I12" s="69" t="s">
        <v>78</v>
      </c>
      <c r="J12" s="55"/>
    </row>
    <row r="13" spans="2:10" ht="22.9" customHeight="1" x14ac:dyDescent="0.35">
      <c r="B13" s="55"/>
      <c r="C13" s="55"/>
      <c r="D13" s="42" t="s">
        <v>80</v>
      </c>
      <c r="E13" s="64"/>
      <c r="F13" s="65"/>
      <c r="G13" s="68" t="s">
        <v>91</v>
      </c>
      <c r="H13" s="71"/>
      <c r="I13" s="69" t="s">
        <v>78</v>
      </c>
      <c r="J13" s="55"/>
    </row>
    <row r="14" spans="2:10" ht="21" x14ac:dyDescent="0.35">
      <c r="B14" s="55"/>
      <c r="C14" s="55"/>
      <c r="D14" s="42" t="s">
        <v>109</v>
      </c>
      <c r="E14" s="64"/>
      <c r="F14" s="65"/>
      <c r="G14" s="68" t="s">
        <v>91</v>
      </c>
      <c r="H14" s="71"/>
      <c r="I14" s="69" t="s">
        <v>78</v>
      </c>
      <c r="J14" s="55"/>
    </row>
    <row r="15" spans="2:10" ht="21" x14ac:dyDescent="0.35">
      <c r="B15" s="55"/>
      <c r="C15" s="55"/>
      <c r="D15" s="42" t="s">
        <v>81</v>
      </c>
      <c r="E15" s="64"/>
      <c r="F15" s="65"/>
      <c r="G15" s="68" t="s">
        <v>91</v>
      </c>
      <c r="H15" s="71"/>
      <c r="I15" s="69" t="s">
        <v>78</v>
      </c>
      <c r="J15" s="55"/>
    </row>
    <row r="16" spans="2:10" ht="21" x14ac:dyDescent="0.35">
      <c r="B16" s="55"/>
      <c r="C16" s="55"/>
      <c r="D16" s="42" t="s">
        <v>82</v>
      </c>
      <c r="E16" s="64"/>
      <c r="F16" s="65"/>
      <c r="G16" s="68" t="s">
        <v>91</v>
      </c>
      <c r="H16" s="71"/>
      <c r="I16" s="69" t="s">
        <v>78</v>
      </c>
      <c r="J16" s="55"/>
    </row>
    <row r="17" spans="2:10" ht="21" x14ac:dyDescent="0.35">
      <c r="B17" s="55"/>
      <c r="C17" s="55"/>
      <c r="D17" s="42" t="s">
        <v>83</v>
      </c>
      <c r="E17" s="64"/>
      <c r="F17" s="65"/>
      <c r="G17" s="68" t="s">
        <v>91</v>
      </c>
      <c r="H17" s="71"/>
      <c r="I17" s="69" t="s">
        <v>78</v>
      </c>
      <c r="J17" s="55"/>
    </row>
    <row r="18" spans="2:10" ht="21" x14ac:dyDescent="0.35">
      <c r="B18" s="55"/>
      <c r="C18" s="55"/>
      <c r="D18" s="42" t="s">
        <v>84</v>
      </c>
      <c r="E18" s="64"/>
      <c r="F18" s="65"/>
      <c r="G18" s="68" t="s">
        <v>91</v>
      </c>
      <c r="H18" s="71"/>
      <c r="I18" s="69" t="s">
        <v>78</v>
      </c>
      <c r="J18" s="55"/>
    </row>
    <row r="19" spans="2:10" ht="37.5" x14ac:dyDescent="0.35">
      <c r="B19" s="55"/>
      <c r="C19" s="55"/>
      <c r="D19" s="42" t="s">
        <v>85</v>
      </c>
      <c r="E19" s="64"/>
      <c r="F19" s="65"/>
      <c r="G19" s="68" t="s">
        <v>91</v>
      </c>
      <c r="H19" s="71"/>
      <c r="I19" s="69" t="s">
        <v>78</v>
      </c>
      <c r="J19" s="55"/>
    </row>
    <row r="20" spans="2:10" ht="21" x14ac:dyDescent="0.35">
      <c r="B20" s="55"/>
      <c r="C20" s="55"/>
      <c r="D20" s="42" t="s">
        <v>86</v>
      </c>
      <c r="E20" s="64"/>
      <c r="F20" s="65"/>
      <c r="G20" s="68" t="s">
        <v>91</v>
      </c>
      <c r="H20" s="71"/>
      <c r="I20" s="69" t="s">
        <v>78</v>
      </c>
      <c r="J20" s="55"/>
    </row>
    <row r="21" spans="2:10" ht="37.5" x14ac:dyDescent="0.35">
      <c r="B21" s="55"/>
      <c r="C21" s="55"/>
      <c r="D21" s="42" t="s">
        <v>87</v>
      </c>
      <c r="E21" s="66"/>
      <c r="F21" s="67"/>
      <c r="G21" s="68" t="s">
        <v>91</v>
      </c>
      <c r="H21" s="72"/>
      <c r="I21" s="69" t="s">
        <v>78</v>
      </c>
      <c r="J21" s="55"/>
    </row>
    <row r="22" spans="2:10" ht="23.25" x14ac:dyDescent="0.35">
      <c r="B22" s="55"/>
      <c r="C22" s="55"/>
      <c r="D22" s="78" t="s">
        <v>127</v>
      </c>
      <c r="E22" s="79"/>
      <c r="F22" s="80"/>
      <c r="G22" s="259" t="str">
        <f>IF(G10="","",IF(AND(G10="ผ่าน",G11="ผ่าน",G12="ผ่าน",G13="ผ่าน",G14="ผ่าน",G15="ผ่าน",G16="ผ่าน",G17="ผ่าน",G18="ผ่าน",G19="ผ่าน",G20="ผ่าน",G21="ผ่าน"),"ผ่าน","ไม่ผ่าน"))</f>
        <v>ไม่ผ่าน</v>
      </c>
      <c r="H22" s="260"/>
      <c r="I22" s="81" t="s">
        <v>78</v>
      </c>
      <c r="J22" s="55"/>
    </row>
    <row r="23" spans="2:10" ht="21" x14ac:dyDescent="0.35">
      <c r="B23" s="55"/>
      <c r="C23" s="55"/>
      <c r="D23" s="73" t="s">
        <v>14</v>
      </c>
      <c r="E23" s="74"/>
      <c r="F23" s="74"/>
      <c r="G23" s="75"/>
      <c r="H23" s="75"/>
      <c r="I23" s="76"/>
      <c r="J23" s="55"/>
    </row>
    <row r="24" spans="2:10" ht="21" x14ac:dyDescent="0.35">
      <c r="B24" s="55"/>
      <c r="C24" s="55"/>
      <c r="D24" s="36" t="s">
        <v>88</v>
      </c>
      <c r="E24" s="82">
        <v>5</v>
      </c>
      <c r="F24" s="82">
        <v>1</v>
      </c>
      <c r="G24" s="38">
        <f>IF(E24="","",IFERROR(SUM(E24/F24),0))</f>
        <v>5</v>
      </c>
      <c r="H24" s="77">
        <f>IF(G24="","",G24)</f>
        <v>5</v>
      </c>
      <c r="I24" s="83" t="b">
        <f>IF(H24&gt;5,"โปรดตรวจสอบข้อมูล คะแนนเต็ม 5.00 คะแนน")</f>
        <v>0</v>
      </c>
      <c r="J24" s="55"/>
    </row>
    <row r="25" spans="2:10" ht="37.5" x14ac:dyDescent="0.35">
      <c r="B25" s="55"/>
      <c r="C25" s="55"/>
      <c r="D25" s="42" t="s">
        <v>128</v>
      </c>
      <c r="E25" s="37">
        <v>1</v>
      </c>
      <c r="F25" s="37">
        <v>1</v>
      </c>
      <c r="G25" s="38">
        <f>IF(E25="","",IFERROR(SUM(E25/F25)*100,0))</f>
        <v>100</v>
      </c>
      <c r="H25" s="77">
        <f>IF(G25="","",IF(G25&gt;=40,5,SUM(G25/40)*5))</f>
        <v>5</v>
      </c>
      <c r="I25" s="48"/>
      <c r="J25" s="55"/>
    </row>
    <row r="26" spans="2:10" ht="21" x14ac:dyDescent="0.35">
      <c r="B26" s="55"/>
      <c r="C26" s="55"/>
      <c r="D26" s="73" t="s">
        <v>89</v>
      </c>
      <c r="E26" s="75"/>
      <c r="F26" s="75"/>
      <c r="G26" s="75"/>
      <c r="H26" s="75"/>
      <c r="I26" s="76"/>
      <c r="J26" s="55"/>
    </row>
    <row r="27" spans="2:10" ht="21" x14ac:dyDescent="0.35">
      <c r="B27" s="55"/>
      <c r="C27" s="55"/>
      <c r="D27" s="40" t="s">
        <v>90</v>
      </c>
      <c r="E27" s="51"/>
      <c r="F27" s="52"/>
      <c r="G27" s="41"/>
      <c r="H27" s="38" t="s">
        <v>78</v>
      </c>
      <c r="I27" s="49"/>
      <c r="J27" s="55"/>
    </row>
    <row r="28" spans="2:10" ht="21" x14ac:dyDescent="0.35">
      <c r="B28" s="55"/>
      <c r="C28" s="55"/>
      <c r="D28" s="40" t="s">
        <v>92</v>
      </c>
      <c r="E28" s="51"/>
      <c r="F28" s="52"/>
      <c r="G28" s="41"/>
      <c r="H28" s="38" t="s">
        <v>78</v>
      </c>
      <c r="I28" s="49"/>
      <c r="J28" s="55"/>
    </row>
    <row r="29" spans="2:10" ht="21" x14ac:dyDescent="0.35">
      <c r="B29" s="55"/>
      <c r="C29" s="55"/>
      <c r="D29" s="40" t="s">
        <v>93</v>
      </c>
      <c r="E29" s="51"/>
      <c r="F29" s="52"/>
      <c r="G29" s="41"/>
      <c r="H29" s="38" t="s">
        <v>78</v>
      </c>
      <c r="I29" s="49"/>
      <c r="J29" s="55"/>
    </row>
    <row r="30" spans="2:10" ht="21" x14ac:dyDescent="0.35">
      <c r="B30" s="55"/>
      <c r="C30" s="55"/>
      <c r="D30" s="73" t="s">
        <v>94</v>
      </c>
      <c r="E30" s="75"/>
      <c r="F30" s="75"/>
      <c r="G30" s="75"/>
      <c r="H30" s="75"/>
      <c r="I30" s="76"/>
      <c r="J30" s="55"/>
    </row>
    <row r="31" spans="2:10" ht="21" x14ac:dyDescent="0.35">
      <c r="B31" s="55"/>
      <c r="C31" s="55"/>
      <c r="D31" s="39" t="s">
        <v>95</v>
      </c>
      <c r="E31" s="51"/>
      <c r="F31" s="52"/>
      <c r="G31" s="41"/>
      <c r="H31" s="38" t="s">
        <v>78</v>
      </c>
      <c r="I31" s="49"/>
      <c r="J31" s="55"/>
    </row>
    <row r="32" spans="2:10" ht="21" x14ac:dyDescent="0.35">
      <c r="B32" s="55"/>
      <c r="C32" s="55"/>
      <c r="D32" s="39" t="s">
        <v>96</v>
      </c>
      <c r="E32" s="37"/>
      <c r="F32" s="37"/>
      <c r="G32" s="38"/>
      <c r="H32" s="38" t="s">
        <v>78</v>
      </c>
      <c r="I32" s="49"/>
      <c r="J32" s="55"/>
    </row>
    <row r="33" spans="2:10" ht="21" x14ac:dyDescent="0.35">
      <c r="B33" s="55"/>
      <c r="C33" s="55"/>
      <c r="D33" s="36" t="s">
        <v>105</v>
      </c>
      <c r="E33" s="38" t="s">
        <v>78</v>
      </c>
      <c r="F33" s="38" t="s">
        <v>78</v>
      </c>
      <c r="G33" s="38" t="s">
        <v>78</v>
      </c>
      <c r="H33" s="38" t="s">
        <v>78</v>
      </c>
      <c r="I33" s="49"/>
      <c r="J33" s="55"/>
    </row>
    <row r="34" spans="2:10" ht="21" x14ac:dyDescent="0.35">
      <c r="B34" s="55"/>
      <c r="C34" s="55"/>
      <c r="D34" s="36" t="s">
        <v>106</v>
      </c>
      <c r="E34" s="38" t="s">
        <v>78</v>
      </c>
      <c r="F34" s="38" t="s">
        <v>78</v>
      </c>
      <c r="G34" s="38" t="s">
        <v>78</v>
      </c>
      <c r="H34" s="38" t="s">
        <v>78</v>
      </c>
      <c r="I34" s="49"/>
      <c r="J34" s="55"/>
    </row>
    <row r="35" spans="2:10" ht="21" x14ac:dyDescent="0.35">
      <c r="B35" s="55"/>
      <c r="C35" s="55"/>
      <c r="D35" s="36" t="s">
        <v>107</v>
      </c>
      <c r="E35" s="38" t="s">
        <v>78</v>
      </c>
      <c r="F35" s="38" t="s">
        <v>78</v>
      </c>
      <c r="G35" s="38" t="s">
        <v>78</v>
      </c>
      <c r="H35" s="38" t="s">
        <v>78</v>
      </c>
      <c r="I35" s="49"/>
      <c r="J35" s="55"/>
    </row>
    <row r="36" spans="2:10" ht="20.45" customHeight="1" x14ac:dyDescent="0.35">
      <c r="B36" s="55"/>
      <c r="C36" s="55"/>
      <c r="D36" s="42" t="s">
        <v>108</v>
      </c>
      <c r="E36" s="38" t="s">
        <v>78</v>
      </c>
      <c r="F36" s="38" t="s">
        <v>78</v>
      </c>
      <c r="G36" s="38" t="s">
        <v>78</v>
      </c>
      <c r="H36" s="38" t="s">
        <v>78</v>
      </c>
      <c r="I36" s="49"/>
      <c r="J36" s="55"/>
    </row>
    <row r="37" spans="2:10" ht="21" x14ac:dyDescent="0.35">
      <c r="B37" s="55"/>
      <c r="C37" s="55"/>
      <c r="D37" s="39" t="s">
        <v>97</v>
      </c>
      <c r="E37" s="51"/>
      <c r="F37" s="52"/>
      <c r="G37" s="41"/>
      <c r="H37" s="38" t="s">
        <v>78</v>
      </c>
      <c r="I37" s="49"/>
      <c r="J37" s="55"/>
    </row>
    <row r="38" spans="2:10" ht="21" x14ac:dyDescent="0.35">
      <c r="B38" s="55"/>
      <c r="C38" s="55"/>
      <c r="D38" s="73" t="s">
        <v>55</v>
      </c>
      <c r="E38" s="75"/>
      <c r="F38" s="75"/>
      <c r="G38" s="75"/>
      <c r="H38" s="75"/>
      <c r="I38" s="76"/>
      <c r="J38" s="55"/>
    </row>
    <row r="39" spans="2:10" ht="21" x14ac:dyDescent="0.35">
      <c r="B39" s="55"/>
      <c r="C39" s="55"/>
      <c r="D39" s="39" t="s">
        <v>98</v>
      </c>
      <c r="E39" s="51"/>
      <c r="F39" s="52"/>
      <c r="G39" s="41"/>
      <c r="H39" s="38" t="s">
        <v>78</v>
      </c>
      <c r="I39" s="49"/>
      <c r="J39" s="55"/>
    </row>
    <row r="40" spans="2:10" ht="21" x14ac:dyDescent="0.35">
      <c r="B40" s="55"/>
      <c r="C40" s="55"/>
      <c r="D40" s="39" t="s">
        <v>99</v>
      </c>
      <c r="E40" s="51"/>
      <c r="F40" s="52"/>
      <c r="G40" s="41"/>
      <c r="H40" s="38" t="s">
        <v>78</v>
      </c>
      <c r="I40" s="49"/>
      <c r="J40" s="55"/>
    </row>
    <row r="41" spans="2:10" ht="21" x14ac:dyDescent="0.35">
      <c r="B41" s="55"/>
      <c r="C41" s="55"/>
      <c r="D41" s="39" t="s">
        <v>100</v>
      </c>
      <c r="E41" s="51"/>
      <c r="F41" s="52"/>
      <c r="G41" s="41"/>
      <c r="H41" s="38" t="s">
        <v>78</v>
      </c>
      <c r="I41" s="49"/>
      <c r="J41" s="55"/>
    </row>
    <row r="42" spans="2:10" ht="21" x14ac:dyDescent="0.35">
      <c r="B42" s="55"/>
      <c r="C42" s="55"/>
      <c r="D42" s="39" t="s">
        <v>101</v>
      </c>
      <c r="E42" s="51"/>
      <c r="F42" s="52"/>
      <c r="G42" s="38" t="s">
        <v>78</v>
      </c>
      <c r="H42" s="38" t="s">
        <v>78</v>
      </c>
      <c r="I42" s="49"/>
      <c r="J42" s="55"/>
    </row>
    <row r="43" spans="2:10" ht="21" x14ac:dyDescent="0.35">
      <c r="B43" s="55"/>
      <c r="C43" s="55"/>
      <c r="D43" s="73" t="s">
        <v>102</v>
      </c>
      <c r="E43" s="75"/>
      <c r="F43" s="75"/>
      <c r="G43" s="75"/>
      <c r="H43" s="75"/>
      <c r="I43" s="76"/>
      <c r="J43" s="55"/>
    </row>
    <row r="44" spans="2:10" ht="21.75" thickBot="1" x14ac:dyDescent="0.4">
      <c r="B44" s="55"/>
      <c r="C44" s="55"/>
      <c r="D44" s="43" t="s">
        <v>103</v>
      </c>
      <c r="E44" s="53"/>
      <c r="F44" s="54"/>
      <c r="G44" s="44"/>
      <c r="H44" s="45" t="s">
        <v>78</v>
      </c>
      <c r="I44" s="50"/>
      <c r="J44" s="55"/>
    </row>
    <row r="45" spans="2:10" ht="21" x14ac:dyDescent="0.35">
      <c r="B45" s="55"/>
      <c r="C45" s="55"/>
      <c r="D45" s="265" t="s">
        <v>110</v>
      </c>
      <c r="E45" s="266"/>
      <c r="F45" s="267"/>
      <c r="G45" s="46" t="s">
        <v>78</v>
      </c>
      <c r="H45" s="261">
        <f>IF(G22="ไม่ผ่าน",,IF(OR(ISBLANK(G45),ISBLANK(G46)),"",IF(ISERROR(G45/G46),"",G45/G46)))</f>
        <v>0</v>
      </c>
      <c r="I45" s="263"/>
      <c r="J45" s="55"/>
    </row>
    <row r="46" spans="2:10" ht="21.75" thickBot="1" x14ac:dyDescent="0.4">
      <c r="B46" s="55"/>
      <c r="C46" s="55"/>
      <c r="D46" s="268"/>
      <c r="E46" s="269"/>
      <c r="F46" s="270"/>
      <c r="G46" s="47" t="s">
        <v>78</v>
      </c>
      <c r="H46" s="262"/>
      <c r="I46" s="264"/>
      <c r="J46" s="55"/>
    </row>
  </sheetData>
  <mergeCells count="13">
    <mergeCell ref="F2:I2"/>
    <mergeCell ref="F3:I3"/>
    <mergeCell ref="G22:H22"/>
    <mergeCell ref="H45:H46"/>
    <mergeCell ref="I45:I46"/>
    <mergeCell ref="D45:F46"/>
    <mergeCell ref="C2:D2"/>
    <mergeCell ref="C3:D3"/>
    <mergeCell ref="D6:D7"/>
    <mergeCell ref="E6:H6"/>
    <mergeCell ref="I6:I7"/>
    <mergeCell ref="D8:I8"/>
    <mergeCell ref="D9:I9"/>
  </mergeCells>
  <conditionalFormatting sqref="G45:G46">
    <cfRule type="containsBlanks" dxfId="147" priority="91">
      <formula>LEN(TRIM(G45))=0</formula>
    </cfRule>
  </conditionalFormatting>
  <conditionalFormatting sqref="H45">
    <cfRule type="containsBlanks" dxfId="146" priority="41">
      <formula>LEN(TRIM(H45))=0</formula>
    </cfRule>
    <cfRule type="cellIs" dxfId="145" priority="46" operator="equal">
      <formula>0</formula>
    </cfRule>
  </conditionalFormatting>
  <conditionalFormatting sqref="G22">
    <cfRule type="cellIs" dxfId="144" priority="13" operator="equal">
      <formula>"ไม่ผ่าน"</formula>
    </cfRule>
    <cfRule type="cellIs" dxfId="143" priority="14" operator="equal">
      <formula>"ผ่าน"</formula>
    </cfRule>
  </conditionalFormatting>
  <conditionalFormatting sqref="G10">
    <cfRule type="containsBlanks" dxfId="142" priority="10">
      <formula>LEN(TRIM(G10))=0</formula>
    </cfRule>
    <cfRule type="cellIs" dxfId="141" priority="12" operator="equal">
      <formula>"เลือก"</formula>
    </cfRule>
  </conditionalFormatting>
  <conditionalFormatting sqref="G11:G21">
    <cfRule type="containsBlanks" dxfId="140" priority="8">
      <formula>LEN(TRIM(G11))=0</formula>
    </cfRule>
    <cfRule type="cellIs" dxfId="139" priority="9" operator="equal">
      <formula>"เลือก"</formula>
    </cfRule>
  </conditionalFormatting>
  <conditionalFormatting sqref="E24:H24">
    <cfRule type="containsBlanks" dxfId="138" priority="6">
      <formula>LEN(TRIM(E24))=0</formula>
    </cfRule>
  </conditionalFormatting>
  <conditionalFormatting sqref="E25:H25">
    <cfRule type="cellIs" dxfId="137" priority="5" operator="equal">
      <formula>"โปรดตรวจสอบข้อมูล คะแนนเต็ม 5.00 คะแนน"</formula>
    </cfRule>
  </conditionalFormatting>
  <conditionalFormatting sqref="H24">
    <cfRule type="cellIs" dxfId="136" priority="4" operator="greaterThan">
      <formula>5</formula>
    </cfRule>
  </conditionalFormatting>
  <conditionalFormatting sqref="I24">
    <cfRule type="cellIs" dxfId="135" priority="2" stopIfTrue="1" operator="equal">
      <formula>"โปรดตรวจสอบข้อมูล คะแนนเต็ม 5.00 คะแนน"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อ้างอิง!$B$2:$B$5</xm:f>
          </x14:formula1>
          <xm:sqref>C3:D3</xm:sqref>
        </x14:dataValidation>
        <x14:dataValidation type="list" allowBlank="1" showInputMessage="1" showErrorMessage="1">
          <x14:formula1>
            <xm:f>อ้างอิง!$D$2:$D$9</xm:f>
          </x14:formula1>
          <xm:sqref>F3</xm:sqref>
        </x14:dataValidation>
        <x14:dataValidation type="list" allowBlank="1" showInputMessage="1" showErrorMessage="1">
          <x14:formula1>
            <xm:f>อ้างอิง!$F$2:$F$4</xm:f>
          </x14:formula1>
          <xm:sqref>G10:G21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6"/>
  <sheetViews>
    <sheetView workbookViewId="0">
      <selection activeCell="E3" sqref="E3"/>
    </sheetView>
  </sheetViews>
  <sheetFormatPr defaultRowHeight="19.5" x14ac:dyDescent="0.25"/>
  <sheetData>
    <row r="3" spans="2:5" x14ac:dyDescent="0.25">
      <c r="B3">
        <v>1</v>
      </c>
      <c r="C3">
        <v>50</v>
      </c>
      <c r="E3">
        <v>7800</v>
      </c>
    </row>
    <row r="4" spans="2:5" x14ac:dyDescent="0.25">
      <c r="B4">
        <v>1</v>
      </c>
      <c r="C4">
        <v>7800</v>
      </c>
      <c r="D4" s="1"/>
    </row>
    <row r="5" spans="2:5" x14ac:dyDescent="0.25">
      <c r="B5">
        <v>1</v>
      </c>
      <c r="C5">
        <v>555</v>
      </c>
    </row>
    <row r="6" spans="2:5" x14ac:dyDescent="0.25">
      <c r="B6">
        <v>1</v>
      </c>
      <c r="C6">
        <v>33</v>
      </c>
    </row>
  </sheetData>
  <dataValidations count="2">
    <dataValidation type="list" allowBlank="1" showInputMessage="1" showErrorMessage="1" sqref="B3:B6">
      <formula1>$B$3:$B$6</formula1>
    </dataValidation>
    <dataValidation type="list" allowBlank="1" showInputMessage="1" showErrorMessage="1" sqref="E3">
      <formula1>$C$3:$C$6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"/>
  <sheetViews>
    <sheetView workbookViewId="0">
      <selection activeCell="A2" sqref="A2:E2"/>
    </sheetView>
  </sheetViews>
  <sheetFormatPr defaultRowHeight="19.5" x14ac:dyDescent="0.25"/>
  <cols>
    <col min="1" max="1" width="17.6328125" customWidth="1"/>
    <col min="4" max="4" width="9.08984375" customWidth="1"/>
  </cols>
  <sheetData>
    <row r="2" spans="1:11" ht="24" thickBot="1" x14ac:dyDescent="0.4">
      <c r="A2" s="27" t="s">
        <v>73</v>
      </c>
    </row>
    <row r="3" spans="1:11" ht="38.25" thickBot="1" x14ac:dyDescent="0.3">
      <c r="A3" s="321" t="s">
        <v>1</v>
      </c>
      <c r="B3" s="324" t="s">
        <v>2</v>
      </c>
      <c r="C3" s="292"/>
      <c r="D3" s="293"/>
      <c r="E3" s="293"/>
      <c r="F3" s="293"/>
      <c r="G3" s="294"/>
      <c r="H3" s="290" t="s">
        <v>3</v>
      </c>
      <c r="I3" s="291"/>
      <c r="J3" s="327" t="s">
        <v>4</v>
      </c>
      <c r="K3" s="3" t="s">
        <v>74</v>
      </c>
    </row>
    <row r="4" spans="1:11" ht="20.25" thickBot="1" x14ac:dyDescent="0.3">
      <c r="A4" s="322"/>
      <c r="B4" s="325"/>
      <c r="C4" s="295"/>
      <c r="D4" s="296"/>
      <c r="E4" s="296"/>
      <c r="F4" s="296"/>
      <c r="G4" s="297"/>
      <c r="H4" s="2" t="s">
        <v>7</v>
      </c>
      <c r="I4" s="29" t="s">
        <v>8</v>
      </c>
      <c r="J4" s="328"/>
      <c r="K4" s="4" t="s">
        <v>6</v>
      </c>
    </row>
    <row r="5" spans="1:11" ht="20.25" thickBot="1" x14ac:dyDescent="0.3">
      <c r="A5" s="323"/>
      <c r="B5" s="326"/>
      <c r="C5" s="298"/>
      <c r="D5" s="299"/>
      <c r="E5" s="299"/>
      <c r="F5" s="299"/>
      <c r="G5" s="300"/>
      <c r="H5" s="2" t="s">
        <v>10</v>
      </c>
      <c r="I5" s="30" t="s">
        <v>9</v>
      </c>
      <c r="J5" s="329"/>
      <c r="K5" s="5"/>
    </row>
    <row r="6" spans="1:11" ht="20.25" thickBot="1" x14ac:dyDescent="0.3">
      <c r="A6" s="313" t="s">
        <v>11</v>
      </c>
      <c r="B6" s="314"/>
      <c r="C6" s="314"/>
      <c r="D6" s="314"/>
      <c r="E6" s="314"/>
      <c r="F6" s="314"/>
      <c r="G6" s="314"/>
      <c r="H6" s="314"/>
      <c r="I6" s="314"/>
      <c r="J6" s="314"/>
      <c r="K6" s="315"/>
    </row>
    <row r="7" spans="1:11" ht="20.25" thickBot="1" x14ac:dyDescent="0.3">
      <c r="A7" s="316" t="s">
        <v>67</v>
      </c>
      <c r="B7" s="305" t="s">
        <v>0</v>
      </c>
      <c r="C7" s="320" t="s">
        <v>68</v>
      </c>
      <c r="D7" s="320"/>
      <c r="E7" s="320"/>
      <c r="F7" s="320"/>
      <c r="G7" s="320"/>
      <c r="H7" s="31"/>
      <c r="I7" s="23"/>
      <c r="J7" s="286"/>
      <c r="K7" s="286"/>
    </row>
    <row r="8" spans="1:11" ht="20.25" thickBot="1" x14ac:dyDescent="0.3">
      <c r="A8" s="317"/>
      <c r="B8" s="319"/>
      <c r="C8" s="320" t="s">
        <v>69</v>
      </c>
      <c r="D8" s="320"/>
      <c r="E8" s="320"/>
      <c r="F8" s="320"/>
      <c r="G8" s="320"/>
      <c r="H8" s="31"/>
      <c r="I8" s="23"/>
      <c r="J8" s="330"/>
      <c r="K8" s="330"/>
    </row>
    <row r="9" spans="1:11" ht="20.25" thickBot="1" x14ac:dyDescent="0.3">
      <c r="A9" s="317"/>
      <c r="B9" s="319"/>
      <c r="C9" s="320" t="s">
        <v>71</v>
      </c>
      <c r="D9" s="320"/>
      <c r="E9" s="320"/>
      <c r="F9" s="320"/>
      <c r="G9" s="320"/>
      <c r="H9" s="32"/>
      <c r="I9" s="24"/>
      <c r="J9" s="330"/>
      <c r="K9" s="330"/>
    </row>
    <row r="10" spans="1:11" ht="39" customHeight="1" thickBot="1" x14ac:dyDescent="0.3">
      <c r="A10" s="318"/>
      <c r="B10" s="306"/>
      <c r="C10" s="331" t="s">
        <v>72</v>
      </c>
      <c r="D10" s="320"/>
      <c r="E10" s="320"/>
      <c r="F10" s="320"/>
      <c r="G10" s="320"/>
      <c r="H10" s="33"/>
      <c r="I10" s="25"/>
      <c r="J10" s="287"/>
      <c r="K10" s="287"/>
    </row>
    <row r="11" spans="1:11" ht="20.25" thickBot="1" x14ac:dyDescent="0.3">
      <c r="A11" s="307" t="s">
        <v>13</v>
      </c>
      <c r="B11" s="308"/>
      <c r="C11" s="308"/>
      <c r="D11" s="308"/>
      <c r="E11" s="308"/>
      <c r="F11" s="308"/>
      <c r="G11" s="308"/>
      <c r="H11" s="308"/>
      <c r="I11" s="308"/>
      <c r="J11" s="309"/>
      <c r="K11" s="28"/>
    </row>
    <row r="12" spans="1:11" ht="20.25" thickBot="1" x14ac:dyDescent="0.3">
      <c r="A12" s="310" t="s">
        <v>14</v>
      </c>
      <c r="B12" s="311"/>
      <c r="C12" s="311"/>
      <c r="D12" s="311"/>
      <c r="E12" s="311"/>
      <c r="F12" s="311"/>
      <c r="G12" s="311"/>
      <c r="H12" s="311"/>
      <c r="I12" s="311"/>
      <c r="J12" s="311"/>
      <c r="K12" s="312"/>
    </row>
    <row r="13" spans="1:11" ht="54" thickBot="1" x14ac:dyDescent="0.3">
      <c r="A13" s="35" t="s">
        <v>15</v>
      </c>
      <c r="B13" s="34" t="s">
        <v>16</v>
      </c>
      <c r="C13" s="21"/>
      <c r="D13" s="22"/>
      <c r="E13" s="22"/>
      <c r="F13" s="22"/>
      <c r="G13" s="22"/>
      <c r="H13" s="22"/>
      <c r="I13" s="26"/>
      <c r="J13" s="34"/>
      <c r="K13" s="34"/>
    </row>
    <row r="14" spans="1:11" ht="20.25" thickBot="1" x14ac:dyDescent="0.3">
      <c r="A14" s="301" t="s">
        <v>19</v>
      </c>
      <c r="B14" s="288">
        <v>0.75</v>
      </c>
      <c r="C14" s="7"/>
      <c r="D14" s="303" t="s">
        <v>22</v>
      </c>
      <c r="E14" s="303"/>
      <c r="F14" s="303">
        <v>100</v>
      </c>
      <c r="G14" s="303"/>
      <c r="H14" s="20"/>
      <c r="I14" s="305"/>
      <c r="J14" s="286"/>
      <c r="K14" s="286"/>
    </row>
    <row r="15" spans="1:11" ht="41.45" customHeight="1" thickBot="1" x14ac:dyDescent="0.3">
      <c r="A15" s="302"/>
      <c r="B15" s="289"/>
      <c r="C15" s="7"/>
      <c r="D15" s="304"/>
      <c r="E15" s="304"/>
      <c r="F15" s="304"/>
      <c r="G15" s="304"/>
      <c r="H15" s="7"/>
      <c r="I15" s="306"/>
      <c r="J15" s="287"/>
      <c r="K15" s="287"/>
    </row>
  </sheetData>
  <mergeCells count="24">
    <mergeCell ref="A3:A5"/>
    <mergeCell ref="B3:B5"/>
    <mergeCell ref="J3:J5"/>
    <mergeCell ref="J7:J10"/>
    <mergeCell ref="K7:K10"/>
    <mergeCell ref="C8:G8"/>
    <mergeCell ref="C9:G9"/>
    <mergeCell ref="C10:G10"/>
    <mergeCell ref="K14:K15"/>
    <mergeCell ref="B14:B15"/>
    <mergeCell ref="H3:I3"/>
    <mergeCell ref="C3:G5"/>
    <mergeCell ref="A14:A15"/>
    <mergeCell ref="D14:E15"/>
    <mergeCell ref="F14:F15"/>
    <mergeCell ref="G14:G15"/>
    <mergeCell ref="I14:I15"/>
    <mergeCell ref="J14:J15"/>
    <mergeCell ref="A11:J11"/>
    <mergeCell ref="A12:K12"/>
    <mergeCell ref="A6:K6"/>
    <mergeCell ref="A7:A10"/>
    <mergeCell ref="B7:B10"/>
    <mergeCell ref="C7:G7"/>
  </mergeCells>
  <dataValidations count="1">
    <dataValidation type="list" allowBlank="1" showInputMessage="1" showErrorMessage="1" sqref="I7">
      <formula1>$N$6:$N$7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62"/>
  <sheetViews>
    <sheetView workbookViewId="0">
      <selection activeCell="C14" sqref="C14:L18"/>
    </sheetView>
  </sheetViews>
  <sheetFormatPr defaultRowHeight="19.5" x14ac:dyDescent="0.25"/>
  <cols>
    <col min="4" max="4" width="5.7265625" bestFit="1" customWidth="1"/>
    <col min="11" max="11" width="7.6328125" bestFit="1" customWidth="1"/>
    <col min="12" max="12" width="13.26953125" customWidth="1"/>
  </cols>
  <sheetData>
    <row r="3" spans="3:12" ht="20.25" thickBot="1" x14ac:dyDescent="0.3"/>
    <row r="4" spans="3:12" ht="20.25" thickBot="1" x14ac:dyDescent="0.3">
      <c r="C4" s="321" t="s">
        <v>1</v>
      </c>
      <c r="D4" s="324" t="s">
        <v>2</v>
      </c>
      <c r="E4" s="361" t="s">
        <v>3</v>
      </c>
      <c r="F4" s="290"/>
      <c r="G4" s="290"/>
      <c r="H4" s="290"/>
      <c r="I4" s="290"/>
      <c r="J4" s="291"/>
      <c r="K4" s="327" t="s">
        <v>4</v>
      </c>
      <c r="L4" s="3" t="s">
        <v>5</v>
      </c>
    </row>
    <row r="5" spans="3:12" ht="20.25" thickBot="1" x14ac:dyDescent="0.3">
      <c r="C5" s="322"/>
      <c r="D5" s="325"/>
      <c r="E5" s="361" t="s">
        <v>7</v>
      </c>
      <c r="F5" s="291"/>
      <c r="G5" s="292" t="s">
        <v>8</v>
      </c>
      <c r="H5" s="293"/>
      <c r="I5" s="293"/>
      <c r="J5" s="294"/>
      <c r="K5" s="328"/>
      <c r="L5" s="4" t="s">
        <v>6</v>
      </c>
    </row>
    <row r="6" spans="3:12" ht="20.25" thickBot="1" x14ac:dyDescent="0.3">
      <c r="C6" s="323"/>
      <c r="D6" s="326"/>
      <c r="E6" s="361" t="s">
        <v>10</v>
      </c>
      <c r="F6" s="291"/>
      <c r="G6" s="298" t="s">
        <v>9</v>
      </c>
      <c r="H6" s="299"/>
      <c r="I6" s="299"/>
      <c r="J6" s="300"/>
      <c r="K6" s="329"/>
      <c r="L6" s="5"/>
    </row>
    <row r="7" spans="3:12" ht="20.25" thickBot="1" x14ac:dyDescent="0.3">
      <c r="C7" s="313" t="s">
        <v>11</v>
      </c>
      <c r="D7" s="314"/>
      <c r="E7" s="314"/>
      <c r="F7" s="314"/>
      <c r="G7" s="314"/>
      <c r="H7" s="314"/>
      <c r="I7" s="314"/>
      <c r="J7" s="314"/>
      <c r="K7" s="314"/>
      <c r="L7" s="315"/>
    </row>
    <row r="8" spans="3:12" ht="21" customHeight="1" thickBot="1" x14ac:dyDescent="0.3">
      <c r="C8" s="316" t="s">
        <v>67</v>
      </c>
      <c r="D8" s="305" t="s">
        <v>0</v>
      </c>
      <c r="E8" s="320" t="s">
        <v>68</v>
      </c>
      <c r="F8" s="320"/>
      <c r="G8" s="320"/>
      <c r="H8" s="320"/>
      <c r="I8" s="320"/>
      <c r="J8" s="23"/>
      <c r="K8" s="286"/>
      <c r="L8" s="286"/>
    </row>
    <row r="9" spans="3:12" ht="20.25" thickBot="1" x14ac:dyDescent="0.3">
      <c r="C9" s="317"/>
      <c r="D9" s="319"/>
      <c r="E9" s="320" t="s">
        <v>69</v>
      </c>
      <c r="F9" s="320"/>
      <c r="G9" s="320"/>
      <c r="H9" s="320"/>
      <c r="I9" s="320"/>
      <c r="J9" s="23"/>
      <c r="K9" s="330"/>
      <c r="L9" s="330"/>
    </row>
    <row r="10" spans="3:12" ht="20.25" thickBot="1" x14ac:dyDescent="0.3">
      <c r="C10" s="317"/>
      <c r="D10" s="319"/>
      <c r="E10" s="320" t="s">
        <v>71</v>
      </c>
      <c r="F10" s="320"/>
      <c r="G10" s="320"/>
      <c r="H10" s="320"/>
      <c r="I10" s="320"/>
      <c r="J10" s="24"/>
      <c r="K10" s="330"/>
      <c r="L10" s="330"/>
    </row>
    <row r="11" spans="3:12" ht="38.450000000000003" customHeight="1" thickBot="1" x14ac:dyDescent="0.3">
      <c r="C11" s="318"/>
      <c r="D11" s="306"/>
      <c r="E11" s="331" t="s">
        <v>72</v>
      </c>
      <c r="F11" s="320"/>
      <c r="G11" s="320"/>
      <c r="H11" s="320"/>
      <c r="I11" s="362"/>
      <c r="J11" s="25"/>
      <c r="K11" s="287"/>
      <c r="L11" s="287"/>
    </row>
    <row r="12" spans="3:12" x14ac:dyDescent="0.25">
      <c r="C12" s="358" t="s">
        <v>13</v>
      </c>
      <c r="D12" s="359"/>
      <c r="E12" s="359"/>
      <c r="F12" s="359"/>
      <c r="G12" s="359"/>
      <c r="H12" s="359"/>
      <c r="I12" s="359"/>
      <c r="J12" s="359"/>
      <c r="K12" s="360"/>
      <c r="L12" s="8"/>
    </row>
    <row r="13" spans="3:12" ht="20.25" thickBot="1" x14ac:dyDescent="0.3">
      <c r="C13" s="353"/>
      <c r="D13" s="354"/>
      <c r="E13" s="354"/>
      <c r="F13" s="354"/>
      <c r="G13" s="354"/>
      <c r="H13" s="354"/>
      <c r="I13" s="354"/>
      <c r="J13" s="354"/>
      <c r="K13" s="355"/>
      <c r="L13" s="9"/>
    </row>
    <row r="14" spans="3:12" ht="20.25" thickBot="1" x14ac:dyDescent="0.3">
      <c r="C14" s="310" t="s">
        <v>14</v>
      </c>
      <c r="D14" s="311"/>
      <c r="E14" s="311"/>
      <c r="F14" s="311"/>
      <c r="G14" s="311"/>
      <c r="H14" s="311"/>
      <c r="I14" s="311"/>
      <c r="J14" s="311"/>
      <c r="K14" s="311"/>
      <c r="L14" s="312"/>
    </row>
    <row r="15" spans="3:12" ht="84" customHeight="1" x14ac:dyDescent="0.25">
      <c r="C15" s="301" t="s">
        <v>15</v>
      </c>
      <c r="D15" s="286" t="s">
        <v>16</v>
      </c>
      <c r="E15" s="345" t="s">
        <v>17</v>
      </c>
      <c r="F15" s="303"/>
      <c r="G15" s="303"/>
      <c r="H15" s="303"/>
      <c r="I15" s="303"/>
      <c r="J15" s="305"/>
      <c r="K15" s="286" t="s">
        <v>12</v>
      </c>
      <c r="L15" s="286" t="s">
        <v>18</v>
      </c>
    </row>
    <row r="16" spans="3:12" ht="20.25" thickBot="1" x14ac:dyDescent="0.3">
      <c r="C16" s="302"/>
      <c r="D16" s="287"/>
      <c r="E16" s="346"/>
      <c r="F16" s="304"/>
      <c r="G16" s="304"/>
      <c r="H16" s="304"/>
      <c r="I16" s="304"/>
      <c r="J16" s="306"/>
      <c r="K16" s="287"/>
      <c r="L16" s="287"/>
    </row>
    <row r="17" spans="3:12" ht="84" customHeight="1" thickBot="1" x14ac:dyDescent="0.3">
      <c r="C17" s="301" t="s">
        <v>19</v>
      </c>
      <c r="D17" s="10">
        <v>75</v>
      </c>
      <c r="E17" s="7" t="s">
        <v>21</v>
      </c>
      <c r="F17" s="303" t="s">
        <v>22</v>
      </c>
      <c r="G17" s="303"/>
      <c r="H17" s="303">
        <v>100</v>
      </c>
      <c r="I17" s="303" t="s">
        <v>23</v>
      </c>
      <c r="J17" s="305" t="s">
        <v>24</v>
      </c>
      <c r="K17" s="286" t="s">
        <v>12</v>
      </c>
      <c r="L17" s="286" t="s">
        <v>18</v>
      </c>
    </row>
    <row r="18" spans="3:12" ht="20.25" thickBot="1" x14ac:dyDescent="0.3">
      <c r="C18" s="302"/>
      <c r="D18" s="6" t="s">
        <v>20</v>
      </c>
      <c r="E18" s="7" t="s">
        <v>21</v>
      </c>
      <c r="F18" s="304"/>
      <c r="G18" s="304"/>
      <c r="H18" s="304"/>
      <c r="I18" s="304"/>
      <c r="J18" s="306"/>
      <c r="K18" s="287"/>
      <c r="L18" s="287"/>
    </row>
    <row r="19" spans="3:12" ht="101.45" customHeight="1" thickBot="1" x14ac:dyDescent="0.3">
      <c r="C19" s="301" t="s">
        <v>25</v>
      </c>
      <c r="D19" s="356">
        <v>0.28100000000000003</v>
      </c>
      <c r="E19" s="7" t="s">
        <v>21</v>
      </c>
      <c r="F19" s="303" t="s">
        <v>22</v>
      </c>
      <c r="G19" s="303"/>
      <c r="H19" s="303">
        <v>100</v>
      </c>
      <c r="I19" s="303" t="s">
        <v>23</v>
      </c>
      <c r="J19" s="305" t="s">
        <v>24</v>
      </c>
      <c r="K19" s="286" t="s">
        <v>12</v>
      </c>
      <c r="L19" s="286" t="s">
        <v>18</v>
      </c>
    </row>
    <row r="20" spans="3:12" ht="20.25" thickBot="1" x14ac:dyDescent="0.3">
      <c r="C20" s="302"/>
      <c r="D20" s="357"/>
      <c r="E20" s="7" t="s">
        <v>21</v>
      </c>
      <c r="F20" s="304"/>
      <c r="G20" s="304"/>
      <c r="H20" s="304"/>
      <c r="I20" s="304"/>
      <c r="J20" s="306"/>
      <c r="K20" s="287"/>
      <c r="L20" s="287"/>
    </row>
    <row r="21" spans="3:12" ht="101.45" customHeight="1" thickBot="1" x14ac:dyDescent="0.3">
      <c r="C21" s="301" t="s">
        <v>26</v>
      </c>
      <c r="D21" s="356">
        <v>0.5615</v>
      </c>
      <c r="E21" s="7" t="s">
        <v>21</v>
      </c>
      <c r="F21" s="303" t="s">
        <v>22</v>
      </c>
      <c r="G21" s="303"/>
      <c r="H21" s="303">
        <v>100</v>
      </c>
      <c r="I21" s="303" t="s">
        <v>23</v>
      </c>
      <c r="J21" s="305" t="s">
        <v>24</v>
      </c>
      <c r="K21" s="286" t="s">
        <v>12</v>
      </c>
      <c r="L21" s="286" t="s">
        <v>18</v>
      </c>
    </row>
    <row r="22" spans="3:12" ht="20.25" thickBot="1" x14ac:dyDescent="0.3">
      <c r="C22" s="302"/>
      <c r="D22" s="357"/>
      <c r="E22" s="7" t="s">
        <v>21</v>
      </c>
      <c r="F22" s="304"/>
      <c r="G22" s="304"/>
      <c r="H22" s="332"/>
      <c r="I22" s="332"/>
      <c r="J22" s="306"/>
      <c r="K22" s="287"/>
      <c r="L22" s="287"/>
    </row>
    <row r="23" spans="3:12" ht="20.25" thickBot="1" x14ac:dyDescent="0.3">
      <c r="C23" s="353" t="s">
        <v>27</v>
      </c>
      <c r="D23" s="354"/>
      <c r="E23" s="354"/>
      <c r="F23" s="354"/>
      <c r="G23" s="354"/>
      <c r="H23" s="354"/>
      <c r="I23" s="354"/>
      <c r="J23" s="354"/>
      <c r="K23" s="355"/>
      <c r="L23" s="11" t="s">
        <v>28</v>
      </c>
    </row>
    <row r="24" spans="3:12" ht="20.25" thickBot="1" x14ac:dyDescent="0.3">
      <c r="C24" s="310" t="s">
        <v>29</v>
      </c>
      <c r="D24" s="311"/>
      <c r="E24" s="311"/>
      <c r="F24" s="311"/>
      <c r="G24" s="311"/>
      <c r="H24" s="311"/>
      <c r="I24" s="311"/>
      <c r="J24" s="311"/>
      <c r="K24" s="311"/>
      <c r="L24" s="312"/>
    </row>
    <row r="25" spans="3:12" x14ac:dyDescent="0.25">
      <c r="C25" s="301" t="s">
        <v>30</v>
      </c>
      <c r="D25" s="10">
        <v>3</v>
      </c>
      <c r="E25" s="345" t="s">
        <v>18</v>
      </c>
      <c r="F25" s="303"/>
      <c r="G25" s="303"/>
      <c r="H25" s="303"/>
      <c r="I25" s="303"/>
      <c r="J25" s="305"/>
      <c r="K25" s="286" t="s">
        <v>12</v>
      </c>
      <c r="L25" s="286" t="s">
        <v>18</v>
      </c>
    </row>
    <row r="26" spans="3:12" ht="20.25" thickBot="1" x14ac:dyDescent="0.3">
      <c r="C26" s="302"/>
      <c r="D26" s="6" t="s">
        <v>31</v>
      </c>
      <c r="E26" s="346"/>
      <c r="F26" s="304"/>
      <c r="G26" s="304"/>
      <c r="H26" s="304"/>
      <c r="I26" s="304"/>
      <c r="J26" s="306"/>
      <c r="K26" s="287"/>
      <c r="L26" s="287"/>
    </row>
    <row r="27" spans="3:12" ht="31.9" customHeight="1" x14ac:dyDescent="0.25">
      <c r="C27" s="301" t="s">
        <v>32</v>
      </c>
      <c r="D27" s="10">
        <v>4</v>
      </c>
      <c r="E27" s="345" t="s">
        <v>18</v>
      </c>
      <c r="F27" s="303"/>
      <c r="G27" s="303"/>
      <c r="H27" s="303"/>
      <c r="I27" s="303"/>
      <c r="J27" s="305"/>
      <c r="K27" s="286" t="s">
        <v>12</v>
      </c>
      <c r="L27" s="286" t="s">
        <v>18</v>
      </c>
    </row>
    <row r="28" spans="3:12" ht="20.25" thickBot="1" x14ac:dyDescent="0.3">
      <c r="C28" s="302"/>
      <c r="D28" s="6" t="s">
        <v>31</v>
      </c>
      <c r="E28" s="346"/>
      <c r="F28" s="304"/>
      <c r="G28" s="304"/>
      <c r="H28" s="304"/>
      <c r="I28" s="304"/>
      <c r="J28" s="306"/>
      <c r="K28" s="287"/>
      <c r="L28" s="287"/>
    </row>
    <row r="29" spans="3:12" ht="31.9" customHeight="1" x14ac:dyDescent="0.25">
      <c r="C29" s="301" t="s">
        <v>33</v>
      </c>
      <c r="D29" s="10">
        <v>4</v>
      </c>
      <c r="E29" s="345" t="s">
        <v>18</v>
      </c>
      <c r="F29" s="303"/>
      <c r="G29" s="303"/>
      <c r="H29" s="303"/>
      <c r="I29" s="303"/>
      <c r="J29" s="305"/>
      <c r="K29" s="286" t="s">
        <v>12</v>
      </c>
      <c r="L29" s="286" t="s">
        <v>18</v>
      </c>
    </row>
    <row r="30" spans="3:12" ht="20.25" thickBot="1" x14ac:dyDescent="0.3">
      <c r="C30" s="302"/>
      <c r="D30" s="6" t="s">
        <v>31</v>
      </c>
      <c r="E30" s="346"/>
      <c r="F30" s="304"/>
      <c r="G30" s="304"/>
      <c r="H30" s="304"/>
      <c r="I30" s="304"/>
      <c r="J30" s="306"/>
      <c r="K30" s="287"/>
      <c r="L30" s="287"/>
    </row>
    <row r="31" spans="3:12" ht="20.25" thickBot="1" x14ac:dyDescent="0.3">
      <c r="C31" s="307" t="s">
        <v>34</v>
      </c>
      <c r="D31" s="308"/>
      <c r="E31" s="308"/>
      <c r="F31" s="308"/>
      <c r="G31" s="308"/>
      <c r="H31" s="308"/>
      <c r="I31" s="308"/>
      <c r="J31" s="308"/>
      <c r="K31" s="309"/>
      <c r="L31" s="11" t="s">
        <v>28</v>
      </c>
    </row>
    <row r="32" spans="3:12" ht="20.25" thickBot="1" x14ac:dyDescent="0.3">
      <c r="C32" s="310" t="s">
        <v>35</v>
      </c>
      <c r="D32" s="311"/>
      <c r="E32" s="311"/>
      <c r="F32" s="311"/>
      <c r="G32" s="311"/>
      <c r="H32" s="311"/>
      <c r="I32" s="311"/>
      <c r="J32" s="311"/>
      <c r="K32" s="311"/>
      <c r="L32" s="312"/>
    </row>
    <row r="33" spans="3:12" ht="31.9" customHeight="1" x14ac:dyDescent="0.25">
      <c r="C33" s="301" t="s">
        <v>36</v>
      </c>
      <c r="D33" s="10">
        <v>4</v>
      </c>
      <c r="E33" s="345" t="s">
        <v>18</v>
      </c>
      <c r="F33" s="303"/>
      <c r="G33" s="303"/>
      <c r="H33" s="303"/>
      <c r="I33" s="303"/>
      <c r="J33" s="305"/>
      <c r="K33" s="286" t="s">
        <v>12</v>
      </c>
      <c r="L33" s="286" t="s">
        <v>18</v>
      </c>
    </row>
    <row r="34" spans="3:12" ht="20.25" thickBot="1" x14ac:dyDescent="0.3">
      <c r="C34" s="302"/>
      <c r="D34" s="6" t="s">
        <v>31</v>
      </c>
      <c r="E34" s="346"/>
      <c r="F34" s="304"/>
      <c r="G34" s="304"/>
      <c r="H34" s="304"/>
      <c r="I34" s="304"/>
      <c r="J34" s="306"/>
      <c r="K34" s="287"/>
      <c r="L34" s="287"/>
    </row>
    <row r="35" spans="3:12" ht="36.75" thickBot="1" x14ac:dyDescent="0.3">
      <c r="C35" s="12" t="s">
        <v>37</v>
      </c>
      <c r="D35" s="347"/>
      <c r="E35" s="348"/>
      <c r="F35" s="348"/>
      <c r="G35" s="348"/>
      <c r="H35" s="348"/>
      <c r="I35" s="348"/>
      <c r="J35" s="348"/>
      <c r="K35" s="349"/>
      <c r="L35" s="13" t="s">
        <v>38</v>
      </c>
    </row>
    <row r="36" spans="3:12" ht="28.15" customHeight="1" x14ac:dyDescent="0.25">
      <c r="C36" s="342" t="s">
        <v>39</v>
      </c>
      <c r="D36" s="14" t="s">
        <v>40</v>
      </c>
      <c r="E36" s="345" t="s">
        <v>21</v>
      </c>
      <c r="F36" s="303" t="s">
        <v>22</v>
      </c>
      <c r="G36" s="303"/>
      <c r="H36" s="303">
        <v>100</v>
      </c>
      <c r="I36" s="303" t="s">
        <v>23</v>
      </c>
      <c r="J36" s="305" t="s">
        <v>24</v>
      </c>
      <c r="K36" s="286" t="s">
        <v>12</v>
      </c>
      <c r="L36" s="286" t="s">
        <v>18</v>
      </c>
    </row>
    <row r="37" spans="3:12" ht="20.25" thickBot="1" x14ac:dyDescent="0.3">
      <c r="C37" s="343"/>
      <c r="D37" s="14" t="s">
        <v>41</v>
      </c>
      <c r="E37" s="346"/>
      <c r="F37" s="304"/>
      <c r="G37" s="304"/>
      <c r="H37" s="332"/>
      <c r="I37" s="332"/>
      <c r="J37" s="319"/>
      <c r="K37" s="330"/>
      <c r="L37" s="330"/>
    </row>
    <row r="38" spans="3:12" ht="20.25" thickBot="1" x14ac:dyDescent="0.3">
      <c r="C38" s="344"/>
      <c r="D38" s="15" t="s">
        <v>42</v>
      </c>
      <c r="E38" s="7" t="s">
        <v>21</v>
      </c>
      <c r="F38" s="303"/>
      <c r="G38" s="303"/>
      <c r="H38" s="332"/>
      <c r="I38" s="332"/>
      <c r="J38" s="306"/>
      <c r="K38" s="287"/>
      <c r="L38" s="287"/>
    </row>
    <row r="39" spans="3:12" ht="28.15" customHeight="1" x14ac:dyDescent="0.25">
      <c r="C39" s="342" t="s">
        <v>43</v>
      </c>
      <c r="D39" s="14" t="s">
        <v>44</v>
      </c>
      <c r="E39" s="345" t="s">
        <v>21</v>
      </c>
      <c r="F39" s="332" t="s">
        <v>22</v>
      </c>
      <c r="G39" s="332"/>
      <c r="H39" s="332">
        <v>100</v>
      </c>
      <c r="I39" s="332" t="s">
        <v>23</v>
      </c>
      <c r="J39" s="305" t="s">
        <v>24</v>
      </c>
      <c r="K39" s="286" t="s">
        <v>12</v>
      </c>
      <c r="L39" s="286" t="s">
        <v>18</v>
      </c>
    </row>
    <row r="40" spans="3:12" ht="20.25" thickBot="1" x14ac:dyDescent="0.3">
      <c r="C40" s="343"/>
      <c r="D40" s="14" t="s">
        <v>45</v>
      </c>
      <c r="E40" s="346"/>
      <c r="F40" s="332"/>
      <c r="G40" s="332"/>
      <c r="H40" s="332"/>
      <c r="I40" s="332"/>
      <c r="J40" s="319"/>
      <c r="K40" s="330"/>
      <c r="L40" s="330"/>
    </row>
    <row r="41" spans="3:12" ht="20.25" thickBot="1" x14ac:dyDescent="0.3">
      <c r="C41" s="344"/>
      <c r="D41" s="15" t="s">
        <v>42</v>
      </c>
      <c r="E41" s="7" t="s">
        <v>21</v>
      </c>
      <c r="F41" s="332"/>
      <c r="G41" s="332"/>
      <c r="H41" s="332"/>
      <c r="I41" s="332"/>
      <c r="J41" s="306"/>
      <c r="K41" s="287"/>
      <c r="L41" s="287"/>
    </row>
    <row r="42" spans="3:12" x14ac:dyDescent="0.25">
      <c r="C42" s="342" t="s">
        <v>46</v>
      </c>
      <c r="D42" s="14" t="s">
        <v>40</v>
      </c>
      <c r="E42" s="345" t="s">
        <v>21</v>
      </c>
      <c r="F42" s="332" t="s">
        <v>22</v>
      </c>
      <c r="G42" s="332"/>
      <c r="H42" s="332">
        <v>100</v>
      </c>
      <c r="I42" s="332" t="s">
        <v>23</v>
      </c>
      <c r="J42" s="305" t="s">
        <v>24</v>
      </c>
      <c r="K42" s="286" t="s">
        <v>12</v>
      </c>
      <c r="L42" s="286" t="s">
        <v>18</v>
      </c>
    </row>
    <row r="43" spans="3:12" ht="20.25" thickBot="1" x14ac:dyDescent="0.3">
      <c r="C43" s="343"/>
      <c r="D43" s="14" t="s">
        <v>47</v>
      </c>
      <c r="E43" s="346"/>
      <c r="F43" s="332"/>
      <c r="G43" s="332"/>
      <c r="H43" s="332"/>
      <c r="I43" s="332"/>
      <c r="J43" s="319"/>
      <c r="K43" s="330"/>
      <c r="L43" s="330"/>
    </row>
    <row r="44" spans="3:12" ht="20.25" thickBot="1" x14ac:dyDescent="0.3">
      <c r="C44" s="344"/>
      <c r="D44" s="15" t="s">
        <v>48</v>
      </c>
      <c r="E44" s="7" t="s">
        <v>21</v>
      </c>
      <c r="F44" s="332"/>
      <c r="G44" s="332"/>
      <c r="H44" s="332"/>
      <c r="I44" s="332"/>
      <c r="J44" s="306"/>
      <c r="K44" s="287"/>
      <c r="L44" s="287"/>
    </row>
    <row r="45" spans="3:12" ht="101.45" customHeight="1" x14ac:dyDescent="0.25">
      <c r="C45" s="342" t="s">
        <v>49</v>
      </c>
      <c r="D45" s="16" t="s">
        <v>50</v>
      </c>
      <c r="E45" s="350" t="s">
        <v>52</v>
      </c>
      <c r="F45" s="351"/>
      <c r="G45" s="351"/>
      <c r="H45" s="351"/>
      <c r="I45" s="351"/>
      <c r="J45" s="352"/>
      <c r="K45" s="286" t="s">
        <v>12</v>
      </c>
      <c r="L45" s="286" t="s">
        <v>18</v>
      </c>
    </row>
    <row r="46" spans="3:12" ht="20.25" thickBot="1" x14ac:dyDescent="0.3">
      <c r="C46" s="344"/>
      <c r="D46" s="17" t="s">
        <v>51</v>
      </c>
      <c r="E46" s="339"/>
      <c r="F46" s="340"/>
      <c r="G46" s="340"/>
      <c r="H46" s="340"/>
      <c r="I46" s="340"/>
      <c r="J46" s="341"/>
      <c r="K46" s="287"/>
      <c r="L46" s="287"/>
    </row>
    <row r="47" spans="3:12" x14ac:dyDescent="0.25">
      <c r="C47" s="301" t="s">
        <v>53</v>
      </c>
      <c r="D47" s="18">
        <v>4</v>
      </c>
      <c r="E47" s="345" t="s">
        <v>18</v>
      </c>
      <c r="F47" s="303"/>
      <c r="G47" s="303"/>
      <c r="H47" s="303"/>
      <c r="I47" s="303"/>
      <c r="J47" s="305"/>
      <c r="K47" s="286" t="s">
        <v>12</v>
      </c>
      <c r="L47" s="286" t="s">
        <v>18</v>
      </c>
    </row>
    <row r="48" spans="3:12" ht="20.25" thickBot="1" x14ac:dyDescent="0.3">
      <c r="C48" s="302"/>
      <c r="D48" s="19" t="s">
        <v>31</v>
      </c>
      <c r="E48" s="346"/>
      <c r="F48" s="304"/>
      <c r="G48" s="304"/>
      <c r="H48" s="304"/>
      <c r="I48" s="304"/>
      <c r="J48" s="306"/>
      <c r="K48" s="287"/>
      <c r="L48" s="287"/>
    </row>
    <row r="49" spans="3:12" ht="20.25" thickBot="1" x14ac:dyDescent="0.3">
      <c r="C49" s="307" t="s">
        <v>54</v>
      </c>
      <c r="D49" s="308"/>
      <c r="E49" s="308"/>
      <c r="F49" s="308"/>
      <c r="G49" s="308"/>
      <c r="H49" s="308"/>
      <c r="I49" s="308"/>
      <c r="J49" s="308"/>
      <c r="K49" s="309"/>
      <c r="L49" s="11" t="s">
        <v>28</v>
      </c>
    </row>
    <row r="50" spans="3:12" ht="20.25" thickBot="1" x14ac:dyDescent="0.3">
      <c r="C50" s="310" t="s">
        <v>55</v>
      </c>
      <c r="D50" s="311"/>
      <c r="E50" s="311"/>
      <c r="F50" s="311"/>
      <c r="G50" s="311"/>
      <c r="H50" s="311"/>
      <c r="I50" s="311"/>
      <c r="J50" s="311"/>
      <c r="K50" s="311"/>
      <c r="L50" s="312"/>
    </row>
    <row r="51" spans="3:12" ht="31.9" customHeight="1" x14ac:dyDescent="0.25">
      <c r="C51" s="301" t="s">
        <v>56</v>
      </c>
      <c r="D51" s="18">
        <v>4</v>
      </c>
      <c r="E51" s="345" t="s">
        <v>18</v>
      </c>
      <c r="F51" s="303"/>
      <c r="G51" s="303"/>
      <c r="H51" s="303"/>
      <c r="I51" s="303"/>
      <c r="J51" s="305"/>
      <c r="K51" s="286" t="s">
        <v>12</v>
      </c>
      <c r="L51" s="286" t="s">
        <v>18</v>
      </c>
    </row>
    <row r="52" spans="3:12" ht="20.25" thickBot="1" x14ac:dyDescent="0.3">
      <c r="C52" s="302"/>
      <c r="D52" s="19" t="s">
        <v>31</v>
      </c>
      <c r="E52" s="346"/>
      <c r="F52" s="304"/>
      <c r="G52" s="304"/>
      <c r="H52" s="304"/>
      <c r="I52" s="304"/>
      <c r="J52" s="306"/>
      <c r="K52" s="287"/>
      <c r="L52" s="287"/>
    </row>
    <row r="53" spans="3:12" ht="49.15" customHeight="1" x14ac:dyDescent="0.25">
      <c r="C53" s="301" t="s">
        <v>57</v>
      </c>
      <c r="D53" s="18">
        <v>4</v>
      </c>
      <c r="E53" s="345" t="s">
        <v>18</v>
      </c>
      <c r="F53" s="303"/>
      <c r="G53" s="303"/>
      <c r="H53" s="303"/>
      <c r="I53" s="303"/>
      <c r="J53" s="305"/>
      <c r="K53" s="286" t="s">
        <v>12</v>
      </c>
      <c r="L53" s="286" t="s">
        <v>18</v>
      </c>
    </row>
    <row r="54" spans="3:12" ht="20.25" thickBot="1" x14ac:dyDescent="0.3">
      <c r="C54" s="302"/>
      <c r="D54" s="19" t="s">
        <v>31</v>
      </c>
      <c r="E54" s="346"/>
      <c r="F54" s="304"/>
      <c r="G54" s="304"/>
      <c r="H54" s="304"/>
      <c r="I54" s="304"/>
      <c r="J54" s="306"/>
      <c r="K54" s="287"/>
      <c r="L54" s="287"/>
    </row>
    <row r="55" spans="3:12" x14ac:dyDescent="0.25">
      <c r="C55" s="301" t="s">
        <v>58</v>
      </c>
      <c r="D55" s="18">
        <v>4</v>
      </c>
      <c r="E55" s="336" t="s">
        <v>18</v>
      </c>
      <c r="F55" s="337"/>
      <c r="G55" s="337"/>
      <c r="H55" s="337"/>
      <c r="I55" s="337"/>
      <c r="J55" s="338"/>
      <c r="K55" s="286" t="s">
        <v>12</v>
      </c>
      <c r="L55" s="286" t="s">
        <v>18</v>
      </c>
    </row>
    <row r="56" spans="3:12" ht="20.25" thickBot="1" x14ac:dyDescent="0.3">
      <c r="C56" s="302"/>
      <c r="D56" s="19" t="s">
        <v>31</v>
      </c>
      <c r="E56" s="339"/>
      <c r="F56" s="340"/>
      <c r="G56" s="340"/>
      <c r="H56" s="340"/>
      <c r="I56" s="340"/>
      <c r="J56" s="341"/>
      <c r="K56" s="287"/>
      <c r="L56" s="287"/>
    </row>
    <row r="57" spans="3:12" ht="84" customHeight="1" thickBot="1" x14ac:dyDescent="0.3">
      <c r="C57" s="301" t="s">
        <v>59</v>
      </c>
      <c r="D57" s="10">
        <v>95</v>
      </c>
      <c r="E57" s="7" t="s">
        <v>61</v>
      </c>
      <c r="F57" s="303" t="s">
        <v>22</v>
      </c>
      <c r="G57" s="303"/>
      <c r="H57" s="303">
        <v>100</v>
      </c>
      <c r="I57" s="303" t="s">
        <v>23</v>
      </c>
      <c r="J57" s="305" t="s">
        <v>24</v>
      </c>
      <c r="K57" s="286" t="s">
        <v>12</v>
      </c>
      <c r="L57" s="286" t="s">
        <v>18</v>
      </c>
    </row>
    <row r="58" spans="3:12" ht="20.25" thickBot="1" x14ac:dyDescent="0.3">
      <c r="C58" s="302"/>
      <c r="D58" s="6" t="s">
        <v>60</v>
      </c>
      <c r="E58" s="7" t="s">
        <v>61</v>
      </c>
      <c r="F58" s="304"/>
      <c r="G58" s="304"/>
      <c r="H58" s="304"/>
      <c r="I58" s="304"/>
      <c r="J58" s="306"/>
      <c r="K58" s="287"/>
      <c r="L58" s="287"/>
    </row>
    <row r="59" spans="3:12" ht="20.25" thickBot="1" x14ac:dyDescent="0.3">
      <c r="C59" s="307" t="s">
        <v>62</v>
      </c>
      <c r="D59" s="308"/>
      <c r="E59" s="308"/>
      <c r="F59" s="308"/>
      <c r="G59" s="308"/>
      <c r="H59" s="308"/>
      <c r="I59" s="308"/>
      <c r="J59" s="308"/>
      <c r="K59" s="309"/>
      <c r="L59" s="11" t="s">
        <v>28</v>
      </c>
    </row>
    <row r="60" spans="3:12" ht="20.25" thickBot="1" x14ac:dyDescent="0.3">
      <c r="C60" s="310" t="s">
        <v>63</v>
      </c>
      <c r="D60" s="311"/>
      <c r="E60" s="311"/>
      <c r="F60" s="311"/>
      <c r="G60" s="311"/>
      <c r="H60" s="311"/>
      <c r="I60" s="311"/>
      <c r="J60" s="311"/>
      <c r="K60" s="311"/>
      <c r="L60" s="312"/>
    </row>
    <row r="61" spans="3:12" ht="38.25" thickBot="1" x14ac:dyDescent="0.3">
      <c r="C61" s="12" t="s">
        <v>64</v>
      </c>
      <c r="D61" s="19" t="s">
        <v>65</v>
      </c>
      <c r="E61" s="333" t="s">
        <v>18</v>
      </c>
      <c r="F61" s="334"/>
      <c r="G61" s="334"/>
      <c r="H61" s="334"/>
      <c r="I61" s="334"/>
      <c r="J61" s="335"/>
      <c r="K61" s="6" t="s">
        <v>12</v>
      </c>
      <c r="L61" s="6" t="s">
        <v>18</v>
      </c>
    </row>
    <row r="62" spans="3:12" ht="20.25" thickBot="1" x14ac:dyDescent="0.3">
      <c r="C62" s="307" t="s">
        <v>66</v>
      </c>
      <c r="D62" s="308"/>
      <c r="E62" s="308"/>
      <c r="F62" s="308"/>
      <c r="G62" s="308"/>
      <c r="H62" s="308"/>
      <c r="I62" s="308"/>
      <c r="J62" s="308"/>
      <c r="K62" s="309"/>
      <c r="L62" s="11" t="s">
        <v>28</v>
      </c>
    </row>
  </sheetData>
  <mergeCells count="126">
    <mergeCell ref="C7:L7"/>
    <mergeCell ref="C12:K13"/>
    <mergeCell ref="C14:L14"/>
    <mergeCell ref="C15:C16"/>
    <mergeCell ref="D15:D16"/>
    <mergeCell ref="K15:K16"/>
    <mergeCell ref="L15:L16"/>
    <mergeCell ref="C4:C6"/>
    <mergeCell ref="D4:D6"/>
    <mergeCell ref="E4:J4"/>
    <mergeCell ref="K4:K6"/>
    <mergeCell ref="E5:F5"/>
    <mergeCell ref="G5:J5"/>
    <mergeCell ref="G6:J6"/>
    <mergeCell ref="E6:F6"/>
    <mergeCell ref="L8:L11"/>
    <mergeCell ref="E15:J16"/>
    <mergeCell ref="E8:I8"/>
    <mergeCell ref="E9:I9"/>
    <mergeCell ref="E10:I10"/>
    <mergeCell ref="E11:I11"/>
    <mergeCell ref="K8:K11"/>
    <mergeCell ref="L17:L18"/>
    <mergeCell ref="C19:C20"/>
    <mergeCell ref="D19:D20"/>
    <mergeCell ref="F19:G20"/>
    <mergeCell ref="H19:H20"/>
    <mergeCell ref="I19:I20"/>
    <mergeCell ref="J19:J20"/>
    <mergeCell ref="K19:K20"/>
    <mergeCell ref="L19:L20"/>
    <mergeCell ref="C17:C18"/>
    <mergeCell ref="F17:G18"/>
    <mergeCell ref="H17:H18"/>
    <mergeCell ref="I17:I18"/>
    <mergeCell ref="J17:J18"/>
    <mergeCell ref="K17:K18"/>
    <mergeCell ref="C27:C28"/>
    <mergeCell ref="E27:J28"/>
    <mergeCell ref="K27:K28"/>
    <mergeCell ref="L27:L28"/>
    <mergeCell ref="C29:C30"/>
    <mergeCell ref="E29:J30"/>
    <mergeCell ref="K29:K30"/>
    <mergeCell ref="L29:L30"/>
    <mergeCell ref="K21:K22"/>
    <mergeCell ref="L21:L22"/>
    <mergeCell ref="C23:K23"/>
    <mergeCell ref="C24:L24"/>
    <mergeCell ref="C25:C26"/>
    <mergeCell ref="E25:J26"/>
    <mergeCell ref="K25:K26"/>
    <mergeCell ref="L25:L26"/>
    <mergeCell ref="C21:C22"/>
    <mergeCell ref="D21:D22"/>
    <mergeCell ref="F21:G22"/>
    <mergeCell ref="H21:H22"/>
    <mergeCell ref="I21:I22"/>
    <mergeCell ref="J21:J22"/>
    <mergeCell ref="J36:J38"/>
    <mergeCell ref="K36:K38"/>
    <mergeCell ref="C31:K31"/>
    <mergeCell ref="C32:L32"/>
    <mergeCell ref="C33:C34"/>
    <mergeCell ref="E33:J34"/>
    <mergeCell ref="K33:K34"/>
    <mergeCell ref="L33:L34"/>
    <mergeCell ref="L36:L38"/>
    <mergeCell ref="F38:G38"/>
    <mergeCell ref="L39:L41"/>
    <mergeCell ref="C60:L60"/>
    <mergeCell ref="C59:K59"/>
    <mergeCell ref="E47:J48"/>
    <mergeCell ref="K47:K48"/>
    <mergeCell ref="L47:L48"/>
    <mergeCell ref="C49:K49"/>
    <mergeCell ref="C50:L50"/>
    <mergeCell ref="K42:K44"/>
    <mergeCell ref="L42:L44"/>
    <mergeCell ref="C45:C46"/>
    <mergeCell ref="E45:J46"/>
    <mergeCell ref="K45:K46"/>
    <mergeCell ref="L45:L46"/>
    <mergeCell ref="C42:C44"/>
    <mergeCell ref="E42:E43"/>
    <mergeCell ref="F42:G44"/>
    <mergeCell ref="L55:L56"/>
    <mergeCell ref="C57:C58"/>
    <mergeCell ref="F57:G58"/>
    <mergeCell ref="H57:H58"/>
    <mergeCell ref="I57:I58"/>
    <mergeCell ref="J57:J58"/>
    <mergeCell ref="K57:K58"/>
    <mergeCell ref="C51:C52"/>
    <mergeCell ref="E51:J52"/>
    <mergeCell ref="K51:K52"/>
    <mergeCell ref="L51:L52"/>
    <mergeCell ref="C53:C54"/>
    <mergeCell ref="E53:J54"/>
    <mergeCell ref="K53:K54"/>
    <mergeCell ref="L53:L54"/>
    <mergeCell ref="L57:L58"/>
    <mergeCell ref="H42:H44"/>
    <mergeCell ref="I42:I44"/>
    <mergeCell ref="J42:J44"/>
    <mergeCell ref="E61:J61"/>
    <mergeCell ref="C62:K62"/>
    <mergeCell ref="C8:C11"/>
    <mergeCell ref="D8:D11"/>
    <mergeCell ref="C55:C56"/>
    <mergeCell ref="E55:J56"/>
    <mergeCell ref="K55:K56"/>
    <mergeCell ref="C47:C48"/>
    <mergeCell ref="C39:C41"/>
    <mergeCell ref="E39:E40"/>
    <mergeCell ref="F39:G41"/>
    <mergeCell ref="H39:H41"/>
    <mergeCell ref="I39:I41"/>
    <mergeCell ref="J39:J41"/>
    <mergeCell ref="K39:K41"/>
    <mergeCell ref="D35:K35"/>
    <mergeCell ref="C36:C38"/>
    <mergeCell ref="E36:E37"/>
    <mergeCell ref="F36:G37"/>
    <mergeCell ref="H36:H38"/>
    <mergeCell ref="I36:I38"/>
  </mergeCells>
  <dataValidations count="1">
    <dataValidation type="list" allowBlank="1" showInputMessage="1" showErrorMessage="1" sqref="J8">
      <formula1>$M$6:$M$7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A1:R65"/>
  <sheetViews>
    <sheetView tabSelected="1" topLeftCell="A4" zoomScale="55" zoomScaleNormal="55" workbookViewId="0">
      <selection activeCell="M66" sqref="M66"/>
    </sheetView>
  </sheetViews>
  <sheetFormatPr defaultColWidth="9.08984375" defaultRowHeight="28.5" x14ac:dyDescent="0.45"/>
  <cols>
    <col min="1" max="16384" width="9.08984375" style="111"/>
  </cols>
  <sheetData>
    <row r="1" spans="1:18" x14ac:dyDescent="0.45">
      <c r="A1" s="112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4"/>
    </row>
    <row r="2" spans="1:18" ht="29.25" thickBot="1" x14ac:dyDescent="0.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7"/>
    </row>
    <row r="3" spans="1:18" ht="28.9" customHeight="1" x14ac:dyDescent="0.45">
      <c r="A3" s="115"/>
      <c r="B3" s="363" t="s">
        <v>180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5"/>
      <c r="N3" s="116"/>
      <c r="O3" s="116"/>
      <c r="P3" s="116"/>
      <c r="Q3" s="116"/>
      <c r="R3" s="117"/>
    </row>
    <row r="4" spans="1:18" ht="28.9" customHeight="1" thickBot="1" x14ac:dyDescent="0.5">
      <c r="A4" s="115"/>
      <c r="B4" s="366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8"/>
      <c r="N4" s="116"/>
      <c r="O4" s="116"/>
      <c r="P4" s="116"/>
      <c r="Q4" s="116"/>
      <c r="R4" s="117"/>
    </row>
    <row r="5" spans="1:18" x14ac:dyDescent="0.45">
      <c r="A5" s="115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7"/>
    </row>
    <row r="6" spans="1:18" ht="36" x14ac:dyDescent="0.55000000000000004">
      <c r="A6" s="115"/>
      <c r="B6" s="132" t="s">
        <v>188</v>
      </c>
      <c r="C6" s="133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7"/>
    </row>
    <row r="7" spans="1:18" ht="36" x14ac:dyDescent="0.55000000000000004">
      <c r="A7" s="115"/>
      <c r="B7" s="132" t="s">
        <v>181</v>
      </c>
      <c r="C7" s="133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7"/>
    </row>
    <row r="8" spans="1:18" ht="36" x14ac:dyDescent="0.55000000000000004">
      <c r="A8" s="115"/>
      <c r="B8" s="132" t="s">
        <v>182</v>
      </c>
      <c r="C8" s="133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7"/>
    </row>
    <row r="9" spans="1:18" ht="36" x14ac:dyDescent="0.55000000000000004">
      <c r="A9" s="115"/>
      <c r="B9" s="133"/>
      <c r="C9" s="131" t="s">
        <v>183</v>
      </c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1:18" ht="29.25" thickBot="1" x14ac:dyDescent="0.5">
      <c r="A10" s="115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1:18" x14ac:dyDescent="0.45">
      <c r="A11" s="115"/>
      <c r="B11" s="116"/>
      <c r="C11" s="122" t="s">
        <v>147</v>
      </c>
      <c r="D11" s="369"/>
      <c r="E11" s="369"/>
      <c r="F11" s="123" t="s">
        <v>151</v>
      </c>
      <c r="G11" s="372"/>
      <c r="H11" s="372"/>
      <c r="I11" s="373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1:18" x14ac:dyDescent="0.45">
      <c r="A12" s="115"/>
      <c r="B12" s="116"/>
      <c r="C12" s="124" t="s">
        <v>158</v>
      </c>
      <c r="D12" s="370" t="s">
        <v>126</v>
      </c>
      <c r="E12" s="370"/>
      <c r="F12" s="125" t="s">
        <v>150</v>
      </c>
      <c r="G12" s="374" t="s">
        <v>179</v>
      </c>
      <c r="H12" s="374"/>
      <c r="I12" s="375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1:18" ht="29.25" thickBot="1" x14ac:dyDescent="0.5">
      <c r="A13" s="115"/>
      <c r="B13" s="116"/>
      <c r="C13" s="126" t="s">
        <v>148</v>
      </c>
      <c r="D13" s="371" t="s">
        <v>118</v>
      </c>
      <c r="E13" s="371"/>
      <c r="F13" s="127"/>
      <c r="G13" s="128"/>
      <c r="H13" s="129"/>
      <c r="I13" s="130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1:18" x14ac:dyDescent="0.45">
      <c r="A14" s="115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1:18" ht="36" x14ac:dyDescent="0.55000000000000004">
      <c r="A15" s="115"/>
      <c r="B15" s="116"/>
      <c r="C15" s="131" t="s">
        <v>184</v>
      </c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7"/>
    </row>
    <row r="16" spans="1:18" x14ac:dyDescent="0.45">
      <c r="A16" s="115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7"/>
    </row>
    <row r="17" spans="1:18" x14ac:dyDescent="0.45">
      <c r="A17" s="115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1:18" x14ac:dyDescent="0.45">
      <c r="A18" s="115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1:18" x14ac:dyDescent="0.45">
      <c r="A19" s="115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1:18" x14ac:dyDescent="0.45">
      <c r="A20" s="115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1:18" x14ac:dyDescent="0.45">
      <c r="A21" s="115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1:18" x14ac:dyDescent="0.45">
      <c r="A22" s="115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1:18" x14ac:dyDescent="0.45">
      <c r="A23" s="115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7"/>
    </row>
    <row r="24" spans="1:18" x14ac:dyDescent="0.45">
      <c r="A24" s="115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7"/>
    </row>
    <row r="25" spans="1:18" x14ac:dyDescent="0.45">
      <c r="A25" s="115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1:18" x14ac:dyDescent="0.45">
      <c r="A26" s="115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1:18" x14ac:dyDescent="0.45">
      <c r="A27" s="115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1:18" x14ac:dyDescent="0.45">
      <c r="A28" s="115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1:18" x14ac:dyDescent="0.45">
      <c r="A29" s="115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1:18" x14ac:dyDescent="0.45">
      <c r="A30" s="115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1:18" x14ac:dyDescent="0.45">
      <c r="A31" s="115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7"/>
    </row>
    <row r="32" spans="1:18" x14ac:dyDescent="0.45">
      <c r="A32" s="115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7"/>
    </row>
    <row r="33" spans="1:18" x14ac:dyDescent="0.45">
      <c r="A33" s="115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1:18" x14ac:dyDescent="0.45">
      <c r="A34" s="115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1:18" x14ac:dyDescent="0.45">
      <c r="A35" s="115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1:18" x14ac:dyDescent="0.45">
      <c r="A36" s="115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1:18" x14ac:dyDescent="0.45">
      <c r="A37" s="115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1:18" x14ac:dyDescent="0.45">
      <c r="A38" s="115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1:18" x14ac:dyDescent="0.45">
      <c r="A39" s="115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7"/>
    </row>
    <row r="40" spans="1:18" x14ac:dyDescent="0.45">
      <c r="A40" s="115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7"/>
    </row>
    <row r="41" spans="1:18" x14ac:dyDescent="0.45">
      <c r="A41" s="115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7"/>
    </row>
    <row r="42" spans="1:18" x14ac:dyDescent="0.45">
      <c r="A42" s="115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7"/>
    </row>
    <row r="43" spans="1:18" x14ac:dyDescent="0.45">
      <c r="A43" s="115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7"/>
    </row>
    <row r="44" spans="1:18" x14ac:dyDescent="0.45">
      <c r="A44" s="115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7"/>
    </row>
    <row r="45" spans="1:18" ht="36" x14ac:dyDescent="0.55000000000000004">
      <c r="A45" s="115"/>
      <c r="B45" s="116"/>
      <c r="C45" s="131" t="s">
        <v>185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7"/>
    </row>
    <row r="46" spans="1:18" x14ac:dyDescent="0.45">
      <c r="A46" s="115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7"/>
    </row>
    <row r="47" spans="1:18" x14ac:dyDescent="0.45">
      <c r="A47" s="115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7"/>
    </row>
    <row r="48" spans="1:18" x14ac:dyDescent="0.45">
      <c r="A48" s="115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8" t="s">
        <v>186</v>
      </c>
      <c r="N48" s="116"/>
      <c r="O48" s="116"/>
      <c r="P48" s="116"/>
      <c r="Q48" s="116"/>
      <c r="R48" s="117"/>
    </row>
    <row r="49" spans="1:18" x14ac:dyDescent="0.45">
      <c r="A49" s="115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8" t="s">
        <v>187</v>
      </c>
      <c r="N49" s="116"/>
      <c r="O49" s="116"/>
      <c r="P49" s="116"/>
      <c r="Q49" s="116"/>
      <c r="R49" s="117"/>
    </row>
    <row r="50" spans="1:18" x14ac:dyDescent="0.45">
      <c r="A50" s="115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7"/>
    </row>
    <row r="51" spans="1:18" x14ac:dyDescent="0.45">
      <c r="A51" s="115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7"/>
    </row>
    <row r="52" spans="1:18" x14ac:dyDescent="0.45">
      <c r="A52" s="115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7"/>
    </row>
    <row r="53" spans="1:18" x14ac:dyDescent="0.45">
      <c r="A53" s="115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7"/>
    </row>
    <row r="54" spans="1:18" x14ac:dyDescent="0.45">
      <c r="A54" s="115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7"/>
    </row>
    <row r="55" spans="1:18" x14ac:dyDescent="0.45">
      <c r="A55" s="115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7"/>
    </row>
    <row r="56" spans="1:18" x14ac:dyDescent="0.45">
      <c r="A56" s="115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7"/>
    </row>
    <row r="57" spans="1:18" x14ac:dyDescent="0.45">
      <c r="A57" s="115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7"/>
    </row>
    <row r="58" spans="1:18" x14ac:dyDescent="0.45">
      <c r="A58" s="115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7"/>
    </row>
    <row r="59" spans="1:18" x14ac:dyDescent="0.45">
      <c r="A59" s="115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7"/>
    </row>
    <row r="60" spans="1:18" x14ac:dyDescent="0.45">
      <c r="A60" s="115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1:18" x14ac:dyDescent="0.45">
      <c r="A61" s="115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1:18" x14ac:dyDescent="0.45">
      <c r="A62" s="115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1:18" x14ac:dyDescent="0.45">
      <c r="A63" s="115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1:18" x14ac:dyDescent="0.45">
      <c r="A64" s="115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 t="s">
        <v>204</v>
      </c>
      <c r="N64" s="116"/>
      <c r="O64" s="116"/>
      <c r="P64" s="116"/>
      <c r="Q64" s="116"/>
      <c r="R64" s="117"/>
    </row>
    <row r="65" spans="1:18" ht="29.25" thickBot="1" x14ac:dyDescent="0.5">
      <c r="A65" s="119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36"/>
      <c r="Q65" s="120"/>
      <c r="R65" s="121"/>
    </row>
  </sheetData>
  <sheetProtection algorithmName="SHA-512" hashValue="/aS4TBQTJPKWmDW1Z1q+5RfapYO0N1x8B4NEcxrgFLxVJdUM3vfMUkbjoIghq8cUjFiRsv4ag+M40Gd6BlHBTg==" saltValue="45OQltBkow2z2KDF/je0aA==" spinCount="100000" sheet="1" objects="1" scenarios="1"/>
  <mergeCells count="6">
    <mergeCell ref="B3:M4"/>
    <mergeCell ref="D11:E11"/>
    <mergeCell ref="D12:E12"/>
    <mergeCell ref="D13:E13"/>
    <mergeCell ref="G11:I11"/>
    <mergeCell ref="G12:I12"/>
  </mergeCells>
  <conditionalFormatting sqref="D11:E11 G11">
    <cfRule type="containsBlanks" dxfId="134" priority="4">
      <formula>LEN(TRIM(D11))=0</formula>
    </cfRule>
  </conditionalFormatting>
  <conditionalFormatting sqref="D12:E12">
    <cfRule type="cellIs" dxfId="133" priority="3" operator="equal">
      <formula>"เลือกระดับปริญญา"</formula>
    </cfRule>
  </conditionalFormatting>
  <conditionalFormatting sqref="G12:I12">
    <cfRule type="cellIs" dxfId="132" priority="2" operator="equal">
      <formula>"เลือกกลุ่มสาขาวิชา"</formula>
    </cfRule>
  </conditionalFormatting>
  <conditionalFormatting sqref="D13:E13">
    <cfRule type="cellIs" dxfId="131" priority="1" operator="equal">
      <formula>"เลือกคณะที่หลักสูตรสังกัด"</formula>
    </cfRule>
  </conditionalFormatting>
  <pageMargins left="0.70866141732283472" right="0.70866141732283472" top="0.74803149606299213" bottom="0.74803149606299213" header="0.31496062992125984" footer="0.31496062992125984"/>
  <pageSetup orientation="portrait" horizontalDpi="0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อ้างอิง!$B$2:$B$5</xm:f>
          </x14:formula1>
          <xm:sqref>D12:E12</xm:sqref>
        </x14:dataValidation>
        <x14:dataValidation type="list" allowBlank="1" showInputMessage="1" showErrorMessage="1">
          <x14:formula1>
            <xm:f>อ้างอิง!$D$2:$D$9</xm:f>
          </x14:formula1>
          <xm:sqref>D13:E13</xm:sqref>
        </x14:dataValidation>
        <x14:dataValidation type="list" allowBlank="1" showInputMessage="1" showErrorMessage="1">
          <x14:formula1>
            <xm:f>อ้างอิง!$H$1:$H$4</xm:f>
          </x14:formula1>
          <xm:sqref>G12:I12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AN144"/>
  <sheetViews>
    <sheetView view="pageBreakPreview" zoomScale="70" zoomScaleNormal="40" zoomScaleSheetLayoutView="70" workbookViewId="0">
      <selection activeCell="A5" sqref="A5:G5"/>
    </sheetView>
  </sheetViews>
  <sheetFormatPr defaultColWidth="9.08984375" defaultRowHeight="19.5" x14ac:dyDescent="0.25"/>
  <cols>
    <col min="1" max="1" width="10" style="84" customWidth="1"/>
    <col min="2" max="2" width="3" style="84" customWidth="1"/>
    <col min="3" max="3" width="17.81640625" style="84" customWidth="1"/>
    <col min="4" max="4" width="8.08984375" style="84" customWidth="1"/>
    <col min="5" max="5" width="8.90625" style="84" customWidth="1"/>
    <col min="6" max="6" width="7.26953125" style="84" customWidth="1"/>
    <col min="7" max="7" width="13.08984375" style="84" customWidth="1"/>
    <col min="8" max="8" width="9.08984375" style="84"/>
    <col min="9" max="9" width="12.1796875" style="84" customWidth="1"/>
    <col min="10" max="16384" width="9.08984375" style="84"/>
  </cols>
  <sheetData>
    <row r="1" spans="1:27" ht="23.25" x14ac:dyDescent="0.25">
      <c r="A1" s="404" t="s">
        <v>153</v>
      </c>
      <c r="B1" s="404"/>
      <c r="C1" s="404"/>
      <c r="D1" s="404"/>
      <c r="E1" s="404"/>
      <c r="F1" s="404"/>
      <c r="G1" s="404"/>
      <c r="H1" s="86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 spans="1:27" ht="28.9" customHeight="1" x14ac:dyDescent="0.5">
      <c r="A2" s="254" t="s">
        <v>213</v>
      </c>
      <c r="B2" s="436"/>
      <c r="C2" s="436"/>
      <c r="D2" s="138" t="s">
        <v>210</v>
      </c>
      <c r="E2" s="432"/>
      <c r="F2" s="432"/>
      <c r="G2" s="432"/>
      <c r="H2" s="87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7" ht="28.15" customHeight="1" x14ac:dyDescent="0.45">
      <c r="A3" s="255" t="s">
        <v>214</v>
      </c>
      <c r="B3" s="437" t="s">
        <v>203</v>
      </c>
      <c r="C3" s="437"/>
      <c r="D3" s="251" t="s">
        <v>212</v>
      </c>
      <c r="E3" s="433" t="s">
        <v>202</v>
      </c>
      <c r="F3" s="433"/>
      <c r="G3" s="434"/>
      <c r="H3" s="87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spans="1:27" ht="30" x14ac:dyDescent="0.65">
      <c r="A4" s="256" t="s">
        <v>215</v>
      </c>
      <c r="B4" s="448" t="s">
        <v>200</v>
      </c>
      <c r="C4" s="448"/>
      <c r="D4" s="139"/>
      <c r="E4" s="140"/>
      <c r="F4" s="141"/>
      <c r="G4" s="142"/>
      <c r="H4" s="108"/>
      <c r="I4" s="89"/>
      <c r="J4" s="89"/>
      <c r="K4" s="90"/>
      <c r="L4" s="90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27" ht="30" x14ac:dyDescent="0.65">
      <c r="A5" s="438" t="str">
        <f>IF(B3="คลิกเลือกระดับปริญญา","*กรุณากรอกข้อมูลของหลักสูตรในตารางด้านบน*","")</f>
        <v>*กรุณากรอกข้อมูลของหลักสูตรในตารางด้านบน*</v>
      </c>
      <c r="B5" s="439"/>
      <c r="C5" s="439"/>
      <c r="D5" s="439"/>
      <c r="E5" s="439"/>
      <c r="F5" s="439"/>
      <c r="G5" s="440"/>
      <c r="H5" s="108"/>
      <c r="I5" s="89"/>
      <c r="J5" s="89"/>
      <c r="K5" s="90"/>
      <c r="L5" s="90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</row>
    <row r="6" spans="1:27" ht="22.9" customHeight="1" x14ac:dyDescent="0.65">
      <c r="A6" s="435" t="s">
        <v>75</v>
      </c>
      <c r="B6" s="435"/>
      <c r="C6" s="435"/>
      <c r="D6" s="435" t="s">
        <v>3</v>
      </c>
      <c r="E6" s="435"/>
      <c r="F6" s="435"/>
      <c r="G6" s="435" t="s">
        <v>104</v>
      </c>
      <c r="H6" s="108"/>
      <c r="I6" s="89"/>
      <c r="J6" s="91"/>
      <c r="K6" s="92"/>
      <c r="L6" s="92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</row>
    <row r="7" spans="1:27" ht="25.9" customHeight="1" x14ac:dyDescent="0.65">
      <c r="A7" s="435"/>
      <c r="B7" s="435"/>
      <c r="C7" s="435"/>
      <c r="D7" s="143" t="s">
        <v>175</v>
      </c>
      <c r="E7" s="144" t="s">
        <v>8</v>
      </c>
      <c r="F7" s="144" t="s">
        <v>31</v>
      </c>
      <c r="G7" s="435"/>
      <c r="H7" s="87"/>
      <c r="I7" s="90"/>
      <c r="J7" s="90"/>
      <c r="K7" s="90"/>
      <c r="L7" s="90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spans="1:27" ht="19.899999999999999" customHeight="1" x14ac:dyDescent="0.65">
      <c r="A8" s="449" t="s">
        <v>76</v>
      </c>
      <c r="B8" s="450"/>
      <c r="C8" s="450"/>
      <c r="D8" s="450"/>
      <c r="E8" s="450"/>
      <c r="F8" s="450"/>
      <c r="G8" s="451"/>
      <c r="H8" s="87"/>
      <c r="I8" s="90"/>
      <c r="J8" s="90"/>
      <c r="K8" s="90"/>
      <c r="L8" s="90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 spans="1:27" ht="44.25" customHeight="1" x14ac:dyDescent="0.6">
      <c r="A9" s="441" t="s">
        <v>77</v>
      </c>
      <c r="B9" s="442"/>
      <c r="C9" s="442"/>
      <c r="D9" s="443" t="s">
        <v>201</v>
      </c>
      <c r="E9" s="444"/>
      <c r="F9" s="445"/>
      <c r="G9" s="145"/>
      <c r="H9" s="87"/>
      <c r="I9" s="88"/>
      <c r="J9" s="88"/>
      <c r="K9" s="88"/>
      <c r="L9" s="88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 spans="1:27" ht="21" hidden="1" customHeight="1" x14ac:dyDescent="0.35">
      <c r="A10" s="417" t="str">
        <f>IF(B3=อ้างอิง!J11,อ้างอิง!K13,IF('ตาราง 1 '!B3=อ้างอิง!J10,อ้างอิง!K13,IF('ตาราง 1 '!B3=อ้างอิง!J9,อ้างอิง!K13,"เกณฑ์จะไม่ปรากฏหากไม่ระบุระดับการประเมินของหลักสูตร")))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0" s="418"/>
      <c r="C10" s="419"/>
      <c r="D10" s="146"/>
      <c r="E10" s="147" t="s">
        <v>0</v>
      </c>
      <c r="F10" s="148"/>
      <c r="G10" s="149"/>
      <c r="H10" s="87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 spans="1:27" ht="21" hidden="1" customHeight="1" x14ac:dyDescent="0.35">
      <c r="A11" s="417" t="str">
        <f>IF(B3=อ้างอิง!J11,อ้างอิง!K14,IF('ตาราง 1 '!B3=อ้างอิง!J10,อ้างอิง!K14,IF('ตาราง 1 '!B3=อ้างอิง!J9,อ้างอิง!K14,"เกณฑ์จะไม่ปรากฏหากไม่ระบุระดับการประเมินของหลักสูตร")))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1" s="418"/>
      <c r="C11" s="419"/>
      <c r="D11" s="146"/>
      <c r="E11" s="147" t="s">
        <v>0</v>
      </c>
      <c r="F11" s="148"/>
      <c r="G11" s="150"/>
      <c r="H11" s="87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 spans="1:27" ht="21" hidden="1" customHeight="1" x14ac:dyDescent="0.35">
      <c r="A12" s="417" t="str">
        <f>IF(B3=อ้างอิง!J11,อ้างอิง!K26,IF('ตาราง 1 '!B3=อ้างอิง!J10,อ้างอิง!K15,IF('ตาราง 1 '!B3=อ้างอิง!J9,อ้างอิง!K15,"เกณฑ์จะไม่ปรากฏหากไม่ระบุระดับการประเมินของหลักสูตร")))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2" s="418"/>
      <c r="C12" s="419"/>
      <c r="D12" s="146"/>
      <c r="E12" s="147" t="s">
        <v>201</v>
      </c>
      <c r="F12" s="148"/>
      <c r="G12" s="151" t="str">
        <f>IF(B3="ปริญญาตรี","ประเมินเฉพาะป.โท-ป.เอก","")</f>
        <v/>
      </c>
      <c r="H12" s="87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 spans="1:27" ht="22.9" hidden="1" customHeight="1" x14ac:dyDescent="0.35">
      <c r="A13" s="417" t="str">
        <f>IF(B3=อ้างอิง!J11,อ้างอิง!K27,IF('ตาราง 1 '!B3=อ้างอิง!J10,อ้างอิง!K16,IF('ตาราง 1 '!B3=อ้างอิง!J9,อ้างอิง!K16,"เกณฑ์จะไม่ปรากฏหากไม่ระบุระดับการประเมินของหลักสูตร")))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3" s="418"/>
      <c r="C13" s="419"/>
      <c r="D13" s="146"/>
      <c r="E13" s="147"/>
      <c r="F13" s="148"/>
      <c r="G13" s="151" t="str">
        <f>IF(B3="ปริญญาตรี","ประเมินเฉพาะป.โท-ป.เอก","")</f>
        <v/>
      </c>
      <c r="H13" s="87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1:27" ht="39" hidden="1" customHeight="1" x14ac:dyDescent="0.35">
      <c r="A14" s="417" t="str">
        <f>IF(B3=อ้างอิง!J11,อ้างอิง!K28,IF('ตาราง 1 '!B3=อ้างอิง!J10,อ้างอิง!K17,IF('ตาราง 1 '!B3=อ้างอิง!J9,อ้างอิง!K17,"เกณฑ์จะไม่ปรากฏหากไม่ระบุระดับการประเมินของหลักสูตร")))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4" s="418"/>
      <c r="C14" s="419"/>
      <c r="D14" s="146"/>
      <c r="E14" s="147"/>
      <c r="F14" s="148"/>
      <c r="G14" s="151" t="str">
        <f>IF(B3="ปริญญาตรี","ประเมินเฉพาะป.โท-ป.เอก","")</f>
        <v/>
      </c>
      <c r="H14" s="87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 spans="1:27" ht="21" hidden="1" customHeight="1" x14ac:dyDescent="0.35">
      <c r="A15" s="417" t="str">
        <f>IF(B3=อ้างอิง!J11,อ้างอิง!K29,IF('ตาราง 1 '!B3=อ้างอิง!J10,อ้างอิง!K18,IF('ตาราง 1 '!B3=อ้างอิง!J9,อ้างอิง!K18,"เกณฑ์จะไม่ปรากฏหากไม่ระบุระดับการประเมินของหลักสูตร")))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5" s="418"/>
      <c r="C15" s="419"/>
      <c r="D15" s="146"/>
      <c r="E15" s="147"/>
      <c r="F15" s="148"/>
      <c r="G15" s="151" t="str">
        <f>IF(B3="ปริญญาตรี","ประเมินเฉพาะป.โท-ป.เอก","")</f>
        <v/>
      </c>
      <c r="H15" s="87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 spans="1:27" ht="21" hidden="1" customHeight="1" x14ac:dyDescent="0.35">
      <c r="A16" s="417" t="str">
        <f>IF(B3=อ้างอิง!J11,อ้างอิง!K30,IF('ตาราง 1 '!B3=อ้างอิง!J10,อ้างอิง!K19,IF('ตาราง 1 '!B3=อ้างอิง!J9,อ้างอิง!K19,"เกณฑ์จะไม่ปรากฏหากไม่ระบุระดับการประเมินของหลักสูตร")))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6" s="418"/>
      <c r="C16" s="419"/>
      <c r="D16" s="146"/>
      <c r="E16" s="147"/>
      <c r="F16" s="148"/>
      <c r="G16" s="151" t="str">
        <f>IF(B3="ปริญญาตรี","ประเมินเฉพาะป.โท-ป.เอก","")</f>
        <v/>
      </c>
      <c r="H16" s="87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21" hidden="1" x14ac:dyDescent="0.35">
      <c r="A17" s="417" t="str">
        <f>IF(B3=อ้างอิง!J11,อ้างอิง!K31,IF('ตาราง 1 '!B3=อ้างอิง!J10,อ้างอิง!K20,IF('ตาราง 1 '!B3=อ้างอิง!J9,อ้างอิง!K20,"เกณฑ์จะไม่ปรากฏหากไม่ระบุระดับการประเมินของหลักสูตร")))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7" s="418"/>
      <c r="C17" s="419"/>
      <c r="D17" s="146"/>
      <c r="E17" s="147"/>
      <c r="F17" s="148"/>
      <c r="G17" s="151" t="str">
        <f>IF(B3="ปริญญาตรี","ประเมินเฉพาะป.โท-ป.เอก","")</f>
        <v/>
      </c>
      <c r="H17" s="87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</row>
    <row r="18" spans="1:27" ht="38.450000000000003" hidden="1" customHeight="1" x14ac:dyDescent="0.35">
      <c r="A18" s="417" t="str">
        <f>IF(B3=อ้างอิง!J11,อ้างอิง!K32,IF('ตาราง 1 '!B3=อ้างอิง!J10,อ้างอิง!K21,IF('ตาราง 1 '!B3=อ้างอิง!J9,อ้างอิง!K21,"เกณฑ์จะไม่ปรากฏหากไม่ระบุระดับการประเมินของหลักสูตร")))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8" s="418"/>
      <c r="C18" s="419"/>
      <c r="D18" s="146"/>
      <c r="E18" s="147"/>
      <c r="F18" s="148"/>
      <c r="G18" s="151" t="str">
        <f>IF(B3="ปริญญาตรี","ประเมินเฉพาะป.โท-ป.เอก","")</f>
        <v/>
      </c>
      <c r="H18" s="87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</row>
    <row r="19" spans="1:27" ht="40.15" hidden="1" customHeight="1" x14ac:dyDescent="0.35">
      <c r="A19" s="417" t="str">
        <f>IF(B3=อ้างอิง!J11,อ้างอิง!K33,IF('ตาราง 1 '!B3=อ้างอิง!J10,อ้างอิง!K22,IF('ตาราง 1 '!B3=อ้างอิง!J9,อ้างอิง!K22,"เกณฑ์จะไม่ปรากฏหากไม่ระบุระดับการประเมินของหลักสูตร")))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19" s="418"/>
      <c r="C19" s="419"/>
      <c r="D19" s="146"/>
      <c r="E19" s="147"/>
      <c r="F19" s="148"/>
      <c r="G19" s="151" t="str">
        <f>IF(B3="ปริญญาตรี","ประเมินเฉพาะป.โท-ป.เอก","")</f>
        <v/>
      </c>
      <c r="H19" s="87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ht="21" hidden="1" customHeight="1" x14ac:dyDescent="0.35">
      <c r="A20" s="417" t="str">
        <f>IF(B3=อ้างอิง!J11,อ้างอิง!K23,IF('ตาราง 1 '!B3=อ้างอิง!J10,อ้างอิง!K23,IF('ตาราง 1 '!B3=อ้างอิง!J9,อ้างอิง!K23,"เกณฑ์จะไม่ปรากฏหากไม่ระบุระดับการประเมินของหลักสูตร")))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20" s="418"/>
      <c r="C20" s="419"/>
      <c r="D20" s="146"/>
      <c r="E20" s="147" t="s">
        <v>0</v>
      </c>
      <c r="F20" s="148"/>
      <c r="G20" s="152"/>
      <c r="H20" s="87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ht="58.9" hidden="1" customHeight="1" x14ac:dyDescent="0.35">
      <c r="A21" s="452" t="str">
        <f>IF(B3=อ้างอิง!J11,อ้างอิง!K24,IF('ตาราง 1 '!B3=อ้างอิง!J10,อ้างอิง!K24,IF('ตาราง 1 '!B3=อ้างอิง!J9,อ้างอิง!K24,"เกณฑ์จะไม่ปรากฏหากไม่ระบุระดับการประเมินของหลักสูตร")))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21" s="453"/>
      <c r="C21" s="454"/>
      <c r="D21" s="146"/>
      <c r="E21" s="147" t="s">
        <v>0</v>
      </c>
      <c r="F21" s="148"/>
      <c r="G21" s="153" t="s">
        <v>78</v>
      </c>
      <c r="H21" s="87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s="135" customFormat="1" ht="23.25" x14ac:dyDescent="0.35">
      <c r="A22" s="385" t="s">
        <v>197</v>
      </c>
      <c r="B22" s="386"/>
      <c r="C22" s="387"/>
      <c r="D22" s="446" t="str">
        <f>IF(D9="คลิกเลือก","",IF(D9="ไม่ผ่าน","หลักสูตรไม่ได้มาตรฐาน","หลักสูตรเป็นไปตามมาตรฐาน"))</f>
        <v/>
      </c>
      <c r="E22" s="447"/>
      <c r="F22" s="447"/>
      <c r="G22" s="447"/>
      <c r="H22" s="87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</row>
    <row r="23" spans="1:27" ht="17.45" customHeight="1" x14ac:dyDescent="0.65">
      <c r="A23" s="382" t="str">
        <f>IF(D9="ไม่ผ่าน","ผลการประเมินตัวบ่งชี้ที่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ถือว่าหลักสูตรไม่ได้มาตรฐานและผลการประเมินเป็นไม่ผ่านคะแนนเป็นศูนย์","")</f>
        <v/>
      </c>
      <c r="B23" s="383"/>
      <c r="C23" s="383"/>
      <c r="D23" s="383"/>
      <c r="E23" s="383"/>
      <c r="F23" s="383"/>
      <c r="G23" s="384"/>
      <c r="H23" s="108"/>
      <c r="I23" s="89"/>
      <c r="J23" s="89"/>
      <c r="K23" s="90"/>
      <c r="L23" s="90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 spans="1:27" ht="21" x14ac:dyDescent="0.35">
      <c r="A24" s="391" t="s">
        <v>14</v>
      </c>
      <c r="B24" s="392"/>
      <c r="C24" s="392"/>
      <c r="D24" s="154"/>
      <c r="E24" s="155"/>
      <c r="F24" s="155"/>
      <c r="G24" s="156"/>
      <c r="H24" s="87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 spans="1:27" ht="41.25" customHeight="1" x14ac:dyDescent="0.35">
      <c r="A25" s="401" t="s">
        <v>88</v>
      </c>
      <c r="B25" s="402"/>
      <c r="C25" s="403"/>
      <c r="D25" s="157" t="s">
        <v>206</v>
      </c>
      <c r="E25" s="158"/>
      <c r="F25" s="159" t="str">
        <f>IF(E25="","",E25)</f>
        <v/>
      </c>
      <c r="G25" s="160"/>
      <c r="H25" s="87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 spans="1:27" ht="37.9" customHeight="1" x14ac:dyDescent="0.35">
      <c r="A26" s="414" t="str">
        <f>IF(B3=อ้างอิง!J36,อ้างอิง!K36,IF('ตาราง 1 '!B3=อ้างอิง!J37,อ้างอิง!K37,IF('ตาราง 1 '!B3=อ้างอิง!J38,อ้างอิง!K38,"เกณฑ์จะไม่ปรากฏหากไม่ระบุระดับการประเมินของหลักสูตร")))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26" s="415"/>
      <c r="C26" s="416"/>
      <c r="D26" s="161" t="s">
        <v>176</v>
      </c>
      <c r="E26" s="158"/>
      <c r="F26" s="162" t="str">
        <f>IF(B3=อ้างอิง!B2,"",IF('ตาราง 1 '!B3=อ้างอิง!B5,IF(E26="","",IF(ISERROR(E26*5/80),,IF(E26*5/80&gt;5,5,E26*5/80))),IF('ตาราง 1 '!B3=อ้างอิง!B4,IF(E26="","",IF(ISERROR(E26*5/40),,IF(E26*5/40&gt;5,5,E26*5/40))),IF('ตาราง 1 '!B3=อ้างอิง!B3,IF(E26="","",IF(ISERROR(E26*5/100),,IF(E26*5/100&gt;5,5,E26*5/100))),))))</f>
        <v/>
      </c>
      <c r="G26" s="163"/>
      <c r="H26" s="87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 spans="1:27" ht="37.9" hidden="1" customHeight="1" x14ac:dyDescent="0.35">
      <c r="A27" s="164"/>
      <c r="B27" s="165"/>
      <c r="C27" s="166"/>
      <c r="D27" s="167"/>
      <c r="E27" s="168" t="str">
        <f>IF(COUNTBLANK(F25)+COUNTBLANK(F26)=2,"",COUNT(F25,F26))</f>
        <v/>
      </c>
      <c r="F27" s="169" t="str">
        <f>IF(COUNTBLANK(F25)+COUNTBLANK(F26)=2,"",SUM(F25,F26))</f>
        <v/>
      </c>
      <c r="G27" s="170"/>
      <c r="H27" s="87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 spans="1:27" s="135" customFormat="1" ht="23.25" x14ac:dyDescent="0.35">
      <c r="A28" s="379" t="s">
        <v>196</v>
      </c>
      <c r="B28" s="380"/>
      <c r="C28" s="381"/>
      <c r="D28" s="420" t="str">
        <f>IF(B3="",,IF(OR(ISBLANK(F27),ISBLANK(E27)),"",IF(ISERROR(F27/E27),"",F27/E27)))</f>
        <v/>
      </c>
      <c r="E28" s="421"/>
      <c r="F28" s="422"/>
      <c r="G28" s="253" t="str">
        <f>IF(D28="","",IF(AND(D28&gt;0,D28&lt;2.01),"ระดับคุณภาพน้อย",IF(AND(D28&gt;2,D28&lt;3.01),"ระดับคุณภาพปานกลาง",IF(AND(D28&gt;3,D28&lt;4.01),"ระดับคุณภาพดี",IF(AND(D28&gt;4,D28&lt;5.01),"ระดับคุณภาพดีมาก",IF(D28&gt;5,"ข้อมูลไม่ถูกต้อง คะแนนเต็ม 5.00 คะแนน",""))))))</f>
        <v/>
      </c>
      <c r="H28" s="87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</row>
    <row r="29" spans="1:27" ht="21" x14ac:dyDescent="0.35">
      <c r="A29" s="391" t="s">
        <v>89</v>
      </c>
      <c r="B29" s="392"/>
      <c r="C29" s="392"/>
      <c r="D29" s="154"/>
      <c r="E29" s="155"/>
      <c r="F29" s="155"/>
      <c r="G29" s="156"/>
      <c r="H29" s="87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 spans="1:27" ht="21" x14ac:dyDescent="0.35">
      <c r="A30" s="408" t="s">
        <v>90</v>
      </c>
      <c r="B30" s="409"/>
      <c r="C30" s="410"/>
      <c r="D30" s="172" t="s">
        <v>205</v>
      </c>
      <c r="E30" s="158"/>
      <c r="F30" s="159" t="str">
        <f>IF(E30="","",E30)</f>
        <v/>
      </c>
      <c r="G30" s="173"/>
      <c r="H30" s="87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1:27" ht="21" x14ac:dyDescent="0.35">
      <c r="A31" s="376" t="s">
        <v>92</v>
      </c>
      <c r="B31" s="377"/>
      <c r="C31" s="378"/>
      <c r="D31" s="174" t="s">
        <v>31</v>
      </c>
      <c r="E31" s="158"/>
      <c r="F31" s="175" t="str">
        <f>IF(E31="","",E31)</f>
        <v/>
      </c>
      <c r="G31" s="176"/>
      <c r="H31" s="87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1:27" ht="21" x14ac:dyDescent="0.35">
      <c r="A32" s="394" t="s">
        <v>93</v>
      </c>
      <c r="B32" s="395"/>
      <c r="C32" s="396"/>
      <c r="D32" s="177" t="s">
        <v>31</v>
      </c>
      <c r="E32" s="158"/>
      <c r="F32" s="162" t="str">
        <f>IF(E32="","",E32)</f>
        <v/>
      </c>
      <c r="G32" s="163"/>
      <c r="H32" s="87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 spans="1:27" ht="21" hidden="1" x14ac:dyDescent="0.35">
      <c r="A33" s="178"/>
      <c r="B33" s="179"/>
      <c r="C33" s="180"/>
      <c r="D33" s="167"/>
      <c r="E33" s="168" t="str">
        <f>IF(COUNTBLANK(F31)+COUNTBLANK(F32)+COUNTBLANK(F30)=3,"",COUNT(F30,F31,F32))</f>
        <v/>
      </c>
      <c r="F33" s="169">
        <f>IF(COUNTBLANK(F30)+COUNTBLANK(F31)+COUNTBLANK(F32)=2,"",SUM(F30,F31,F32))</f>
        <v>0</v>
      </c>
      <c r="G33" s="170"/>
      <c r="H33" s="87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 spans="1:27" s="135" customFormat="1" ht="23.25" x14ac:dyDescent="0.35">
      <c r="A34" s="385" t="s">
        <v>195</v>
      </c>
      <c r="B34" s="386"/>
      <c r="C34" s="387"/>
      <c r="D34" s="388" t="str">
        <f>IF(B3="",,IF(OR(ISBLANK(F33),ISBLANK(E33)),"",IF(ISERROR(F33/E33),"",F33/E33)))</f>
        <v/>
      </c>
      <c r="E34" s="389"/>
      <c r="F34" s="390"/>
      <c r="G34" s="253" t="str">
        <f>IF(D34="","",IF(AND(D34&gt;0,D34&lt;2.01),"ระดับคุณภาพน้อย",IF(AND(D34&gt;2,D34&lt;3.01),"ระดับคุณภาพปานกลาง",IF(AND(D34&gt;3,D34&lt;4.01),"ระดับคุณภาพดี",IF(AND(D34&gt;4,D34&lt;5.01),"ระดับคุณภาพดีมาก",IF(D34&gt;5,"ข้อมูลไม่ถูกต้อง คะแนนเต็ม 5.00 คะแนน",""))))))</f>
        <v/>
      </c>
      <c r="H34" s="87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</row>
    <row r="35" spans="1:27" ht="21" x14ac:dyDescent="0.35">
      <c r="A35" s="391" t="s">
        <v>94</v>
      </c>
      <c r="B35" s="392"/>
      <c r="C35" s="392"/>
      <c r="D35" s="181"/>
      <c r="E35" s="155"/>
      <c r="F35" s="155"/>
      <c r="G35" s="156"/>
      <c r="H35" s="87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7" ht="21" x14ac:dyDescent="0.35">
      <c r="A36" s="408" t="s">
        <v>95</v>
      </c>
      <c r="B36" s="409"/>
      <c r="C36" s="410"/>
      <c r="D36" s="172" t="s">
        <v>31</v>
      </c>
      <c r="E36" s="158"/>
      <c r="F36" s="159" t="str">
        <f>IF(E36="","",E36)</f>
        <v/>
      </c>
      <c r="G36" s="173"/>
      <c r="H36" s="87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 spans="1:27" ht="21" x14ac:dyDescent="0.35">
      <c r="A37" s="411" t="s">
        <v>96</v>
      </c>
      <c r="B37" s="412"/>
      <c r="C37" s="413"/>
      <c r="D37" s="182"/>
      <c r="E37" s="183"/>
      <c r="F37" s="184" t="str">
        <f>IF(COUNTBLANK(F38:F41)=4,"", IF(ISERROR(AVERAGE(F38:F41)),,AVERAGE(F38:F41)))</f>
        <v/>
      </c>
      <c r="G37" s="163"/>
      <c r="H37" s="87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 spans="1:27" ht="21" x14ac:dyDescent="0.35">
      <c r="A38" s="394" t="s">
        <v>211</v>
      </c>
      <c r="B38" s="395"/>
      <c r="C38" s="396"/>
      <c r="D38" s="185" t="s">
        <v>176</v>
      </c>
      <c r="E38" s="186"/>
      <c r="F38" s="187" t="str">
        <f>IF(B3=อ้างอิง!B2,"",IF('ตาราง 1 '!B3=อ้างอิง!B5,IF(E38="","",IF(ISERROR(E38*5/100),,IF(E38*5/100&gt;5,5,E38*5/100))),IF('ตาราง 1 '!B3=อ้างอิง!B4,IF(E38="","",IF(ISERROR(E38*5/60),,IF(E38*5/60&gt;5,5,E38*5/60))),IF('ตาราง 1 '!B3=อ้างอิง!B3,IF(E38="","",IF(ISERROR(E38*5/20),,IF(E38*5/20&gt;5,5,E38*5/20))),))))</f>
        <v/>
      </c>
      <c r="G38" s="188"/>
      <c r="H38" s="87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</row>
    <row r="39" spans="1:27" ht="21" x14ac:dyDescent="0.35">
      <c r="A39" s="397" t="s">
        <v>173</v>
      </c>
      <c r="B39" s="398"/>
      <c r="C39" s="399"/>
      <c r="D39" s="189" t="s">
        <v>176</v>
      </c>
      <c r="E39" s="190"/>
      <c r="F39" s="187" t="str">
        <f>IF(B3=อ้างอิง!B2,"",IF('ตาราง 1 '!B3=อ้างอิง!B5,IF(E39="","",IF(ISERROR(E39*5/100),,IF(E39*5/100&gt;5,5,E39*5/100))),IF('ตาราง 1 '!B3=อ้างอิง!B4,IF(E39="","",IF(ISERROR(E39*5/80),,IF(E39*5/80&gt;5,5,E39*5/80))),IF('ตาราง 1 '!B3=อ้างอิง!B3,IF(E39="","",IF(ISERROR(E39*5/60),,IF(E39*5/60&gt;5,5,E39*5/60))),))))</f>
        <v/>
      </c>
      <c r="G39" s="191"/>
      <c r="H39" s="109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</row>
    <row r="40" spans="1:27" ht="21" x14ac:dyDescent="0.35">
      <c r="A40" s="397" t="s">
        <v>174</v>
      </c>
      <c r="B40" s="398"/>
      <c r="C40" s="400"/>
      <c r="D40" s="192" t="s">
        <v>176</v>
      </c>
      <c r="E40" s="186"/>
      <c r="F40" s="187" t="str">
        <f>IF(E40="","",IF(B3=อ้างอิง!B2,"",IF('ตาราง 1 '!B3=อ้างอิง!B5,IF(E40="","",IF(ISERROR(E40*5/60),,IF(E40*5/60&gt;5,5,E40*5/60))),IF('ตาราง 1 '!B3=อ้างอิง!B4,IF(E40="","",IF(ISERROR(E40*5/40),,IF(E40*5/40&gt;5,5,E40*5/40))),IF('ตาราง 1 '!B3=อ้างอิง!B3,IF(E40="","",IF(ISERROR(E40*5/20),,IF(E40*5/20&gt;5,5,E40*5/20))),)))))</f>
        <v/>
      </c>
      <c r="G40" s="193"/>
      <c r="H40" s="87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</row>
    <row r="41" spans="1:27" ht="63.6" customHeight="1" x14ac:dyDescent="0.35">
      <c r="A41" s="401" t="str">
        <f>IF(B3=อ้างอิง!J40,อ้างอิง!K40,IF('ตาราง 1 '!B3=อ้างอิง!J37,"",IF('ตาราง 1 '!B3=อ้างอิง!J11,"","เกณฑ์จะไม่ปรากฏหากไม่ระบุระดับการประเมินของหลักสูตร")))</f>
        <v>เกณฑ์จะไม่ปรากฏหากไม่ระบุระดับการประเมินของหลักสูตร</v>
      </c>
      <c r="B41" s="402"/>
      <c r="C41" s="403"/>
      <c r="D41" s="194" t="str">
        <f>IF(B3=อ้างอิง!J40,อ้างอิง!K41,IF('ตาราง 1 '!B3=อ้างอิง!J37,"",IF('ตาราง 1 '!B3=อ้างอิง!J38,"","")))</f>
        <v/>
      </c>
      <c r="E41" s="195"/>
      <c r="F41" s="159" t="str">
        <f>IF(E41="","",IF(E3=อ้างอิง!H2,IF(ISERROR(E41*5/2.5),,IF(E41*5/2.5&gt;5,5,E41*5/2.5)),IF('ตาราง 1 '!E3=อ้างอิง!H3,IF(ISERROR(E41*5/3),,IF(E41*5/3&gt;5,5,E41*5/3)),IF('ตาราง 1 '!E3=อ้างอิง!H4,IF(ISERROR(E41*5/0.25),,IF(E41*5/0.25&gt;5,5,E41*5/0.25)),""))))</f>
        <v/>
      </c>
      <c r="G41" s="151" t="str">
        <f>IF(B29="ปริญญาตรี","ประเมินเฉพาะป.โท-ป.เอก","")</f>
        <v/>
      </c>
      <c r="H41" s="87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</row>
    <row r="42" spans="1:27" ht="21" x14ac:dyDescent="0.35">
      <c r="A42" s="394" t="s">
        <v>97</v>
      </c>
      <c r="B42" s="395"/>
      <c r="C42" s="396"/>
      <c r="D42" s="177" t="s">
        <v>31</v>
      </c>
      <c r="E42" s="158"/>
      <c r="F42" s="162" t="str">
        <f>IF(E42="","",E42)</f>
        <v/>
      </c>
      <c r="G42" s="163"/>
      <c r="H42" s="87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</row>
    <row r="43" spans="1:27" ht="21" hidden="1" x14ac:dyDescent="0.35">
      <c r="A43" s="178"/>
      <c r="B43" s="179"/>
      <c r="C43" s="180"/>
      <c r="D43" s="177"/>
      <c r="E43" s="168" t="str">
        <f>IF(COUNTBLANK(F36)+COUNTBLANK(F37)+COUNTBLANK(F42)=3,"",COUNT(F36,F37,F42))</f>
        <v/>
      </c>
      <c r="F43" s="169">
        <f>IF(COUNTBLANK(F36)+COUNTBLANK(F36)+COUNTBLANK(F42)=2,"",SUM(F36,F37,F42))</f>
        <v>0</v>
      </c>
      <c r="G43" s="170"/>
      <c r="H43" s="87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</row>
    <row r="44" spans="1:27" s="135" customFormat="1" ht="23.25" x14ac:dyDescent="0.35">
      <c r="A44" s="385" t="s">
        <v>194</v>
      </c>
      <c r="B44" s="386"/>
      <c r="C44" s="387"/>
      <c r="D44" s="388" t="str">
        <f>IF(B3="",,IF(OR(ISBLANK(F43),ISBLANK(E43)),"",IF(ISERROR(F43/E43),"",F43/E43)))</f>
        <v/>
      </c>
      <c r="E44" s="389"/>
      <c r="F44" s="390"/>
      <c r="G44" s="253" t="str">
        <f>IF(D44="","",IF(AND(D44&gt;0,D44&lt;2.01),"ระดับคุณภาพน้อย",IF(AND(D44&gt;2,D44&lt;3.01),"ระดับคุณภาพปานกลาง",IF(AND(D44&gt;3,D44&lt;4.01),"ระดับคุณภาพดี",IF(AND(D44&gt;4,D44&lt;5.01),"ระดับคุณภาพดีมาก",IF(D44&gt;5,"ข้อมูลไม่ถูกต้อง คะแนนเต็ม 5.00 คะแนน",""))))))</f>
        <v/>
      </c>
      <c r="H44" s="87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</row>
    <row r="45" spans="1:27" ht="21" x14ac:dyDescent="0.35">
      <c r="A45" s="391" t="s">
        <v>55</v>
      </c>
      <c r="B45" s="392"/>
      <c r="C45" s="392"/>
      <c r="D45" s="392"/>
      <c r="E45" s="392"/>
      <c r="F45" s="392"/>
      <c r="G45" s="393"/>
      <c r="H45" s="87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</row>
    <row r="46" spans="1:27" ht="21" x14ac:dyDescent="0.35">
      <c r="A46" s="408" t="s">
        <v>98</v>
      </c>
      <c r="B46" s="409"/>
      <c r="C46" s="410"/>
      <c r="D46" s="172" t="s">
        <v>31</v>
      </c>
      <c r="E46" s="158"/>
      <c r="F46" s="159" t="str">
        <f>IF(E46="","",E46)</f>
        <v/>
      </c>
      <c r="G46" s="173"/>
      <c r="H46" s="87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</row>
    <row r="47" spans="1:27" ht="21" x14ac:dyDescent="0.35">
      <c r="A47" s="376" t="s">
        <v>99</v>
      </c>
      <c r="B47" s="377"/>
      <c r="C47" s="378"/>
      <c r="D47" s="174" t="s">
        <v>31</v>
      </c>
      <c r="E47" s="158"/>
      <c r="F47" s="175" t="str">
        <f>IF(E47="","",E47)</f>
        <v/>
      </c>
      <c r="G47" s="176"/>
      <c r="H47" s="87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</row>
    <row r="48" spans="1:27" ht="21" x14ac:dyDescent="0.35">
      <c r="A48" s="376" t="s">
        <v>100</v>
      </c>
      <c r="B48" s="377"/>
      <c r="C48" s="378"/>
      <c r="D48" s="174" t="s">
        <v>31</v>
      </c>
      <c r="E48" s="158"/>
      <c r="F48" s="175" t="str">
        <f>IF(E48="","",E48)</f>
        <v/>
      </c>
      <c r="G48" s="176"/>
      <c r="H48" s="87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</row>
    <row r="49" spans="1:40" ht="40.9" customHeight="1" x14ac:dyDescent="0.35">
      <c r="A49" s="414" t="s">
        <v>101</v>
      </c>
      <c r="B49" s="415"/>
      <c r="C49" s="416"/>
      <c r="D49" s="177" t="s">
        <v>176</v>
      </c>
      <c r="E49" s="158"/>
      <c r="F49" s="162" t="str">
        <f>IF(E49="","",IF(E49&lt;80,,IF(AND(E49=80),3.5,IF(AND(E49&gt;80,E49&lt;90),4,IF(AND(E49&gt;=90,E49&lt;95),4.5,IF(AND(E49&gt;=95,E49&lt;100),4.75,IF(E49&gt;=100,5,)))))))</f>
        <v/>
      </c>
      <c r="G49" s="163"/>
      <c r="H49" s="87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</row>
    <row r="50" spans="1:40" ht="40.9" hidden="1" customHeight="1" x14ac:dyDescent="0.35">
      <c r="A50" s="164"/>
      <c r="B50" s="165"/>
      <c r="C50" s="166"/>
      <c r="D50" s="177"/>
      <c r="E50" s="168" t="str">
        <f>IF(COUNTBLANK(F46)+COUNTBLANK(F47)+COUNTBLANK(F48)+COUNTBLANK(F49)=4,"",COUNT(F46,F47,F48,F49))</f>
        <v/>
      </c>
      <c r="F50" s="169" t="str">
        <f>IF(COUNTBLANK(F46)+COUNTBLANK(F47)+COUNTBLANK(F48)+COUNTBLANK(F49)=4,"",SUM(F46,F47,F48,F49))</f>
        <v/>
      </c>
      <c r="G50" s="170"/>
      <c r="H50" s="87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</row>
    <row r="51" spans="1:40" s="135" customFormat="1" ht="23.25" x14ac:dyDescent="0.35">
      <c r="A51" s="385" t="s">
        <v>193</v>
      </c>
      <c r="B51" s="386"/>
      <c r="C51" s="387"/>
      <c r="D51" s="388" t="str">
        <f>IF(B3="",,IF(OR(ISBLANK(F50),ISBLANK(E50)),"",IF(ISERROR(F50/E50),"",F50/E50)))</f>
        <v/>
      </c>
      <c r="E51" s="389"/>
      <c r="F51" s="390"/>
      <c r="G51" s="253" t="str">
        <f>IF(D51="","",IF(AND(D51&gt;0,D51&lt;2.01),"ระดับคุณภาพน้อย",IF(AND(D51&gt;2,D51&lt;3.01),"ระดับคุณภาพปานกลาง",IF(AND(D51&gt;3,D51&lt;4.01),"ระดับคุณภาพดี",IF(AND(D51&gt;4,D51&lt;5.01),"ระดับคุณภาพดีมาก",IF(D51&gt;5,"ข้อมูลไม่ถูกต้อง คะแนนเต็ม 5.00 คะแนน",""))))))</f>
        <v/>
      </c>
      <c r="H51" s="87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</row>
    <row r="52" spans="1:40" ht="21" x14ac:dyDescent="0.35">
      <c r="A52" s="391" t="s">
        <v>102</v>
      </c>
      <c r="B52" s="392"/>
      <c r="C52" s="392"/>
      <c r="D52" s="154"/>
      <c r="E52" s="155"/>
      <c r="F52" s="155"/>
      <c r="G52" s="156"/>
      <c r="H52" s="87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</row>
    <row r="53" spans="1:40" ht="21" x14ac:dyDescent="0.35">
      <c r="A53" s="394" t="s">
        <v>103</v>
      </c>
      <c r="B53" s="395"/>
      <c r="C53" s="396"/>
      <c r="D53" s="196" t="s">
        <v>31</v>
      </c>
      <c r="E53" s="158"/>
      <c r="F53" s="197" t="str">
        <f>IF(E53="","",E53)</f>
        <v/>
      </c>
      <c r="G53" s="198"/>
      <c r="H53" s="87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</row>
    <row r="54" spans="1:40" ht="40.9" hidden="1" customHeight="1" x14ac:dyDescent="0.35">
      <c r="A54" s="164"/>
      <c r="B54" s="165"/>
      <c r="C54" s="166"/>
      <c r="D54" s="177"/>
      <c r="E54" s="168" t="str">
        <f>IF(COUNTBLANK(F53)=1,"",COUNT(F53))</f>
        <v/>
      </c>
      <c r="F54" s="169" t="str">
        <f>IF(COUNTBLANK(F53)=1,"",SUM(F53))</f>
        <v/>
      </c>
      <c r="G54" s="170"/>
      <c r="H54" s="87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</row>
    <row r="55" spans="1:40" s="135" customFormat="1" ht="23.25" x14ac:dyDescent="0.35">
      <c r="A55" s="385" t="s">
        <v>192</v>
      </c>
      <c r="B55" s="386"/>
      <c r="C55" s="387"/>
      <c r="D55" s="388" t="str">
        <f>IF(B3="",,IF(OR(ISBLANK(F54),ISBLANK(E54)),"",IF(ISERROR(F54/E54),"",F54/E54)))</f>
        <v/>
      </c>
      <c r="E55" s="389"/>
      <c r="F55" s="390"/>
      <c r="G55" s="171"/>
      <c r="H55" s="87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</row>
    <row r="56" spans="1:40" ht="21" x14ac:dyDescent="0.35">
      <c r="A56" s="424" t="s">
        <v>191</v>
      </c>
      <c r="B56" s="425"/>
      <c r="C56" s="425"/>
      <c r="D56" s="425"/>
      <c r="E56" s="199" t="str">
        <f>IF(COUNTBLANK(F25:F26)+COUNTBLANK(F30:F32)+COUNTBLANK(F36)+COUNTBLANK(F37)+COUNTBLANK(F42)+COUNTBLANK(F46:F49)+COUNTBLANK(F53)=13,"",SUM(F25,F26,F30:F32,F36,F37,F42,F46:F49,F53))</f>
        <v/>
      </c>
      <c r="F56" s="428" t="str">
        <f>IF(B3="",,IF(OR(ISBLANK(E56),ISBLANK(E57)),"",IF(ISERROR(E56/E57),"",E56/E57)))</f>
        <v/>
      </c>
      <c r="G56" s="430" t="str">
        <f>IF(F56="","",IF(AND(F56&gt;0,F56&lt;2.01),"ระดับคุณภาพน้อย",IF(AND(F56&gt;2,F56&lt;3.01),"ระดับคุณภาพปานกลาง",IF(AND(F56&gt;3,F56&lt;4.01),"ระดับคุณภาพดี",IF(AND(F56&gt;4,F56&lt;5.01),"ระดับคุณภาพดีมาก",IF(F56&gt;5,"ข้อมูลไม่ถูกต้อง คะแนนเต็ม 5.00 คะแนน",""))))))</f>
        <v/>
      </c>
      <c r="H56" s="96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 spans="1:40" ht="43.5" customHeight="1" x14ac:dyDescent="0.35">
      <c r="A57" s="426"/>
      <c r="B57" s="427"/>
      <c r="C57" s="427"/>
      <c r="D57" s="427"/>
      <c r="E57" s="200" t="str">
        <f>IF(COUNTBLANK(F25:F26)+COUNTBLANK(F30:F32)+COUNTBLANK(F36)+COUNTBLANK(F37)+COUNTBLANK(F42)+COUNTBLANK(F46:F49)+COUNTBLANK(F53)=13,"",COUNT(F25,F26,F30:F32,F36,F37,F42,F46:F49,F53))</f>
        <v/>
      </c>
      <c r="F57" s="429"/>
      <c r="G57" s="431"/>
      <c r="H57" s="96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 spans="1:40" ht="20.25" x14ac:dyDescent="0.3">
      <c r="A58" s="97"/>
      <c r="B58" s="97"/>
      <c r="C58" s="97"/>
      <c r="D58" s="97"/>
      <c r="E58" s="97"/>
      <c r="F58" s="405"/>
      <c r="G58" s="405"/>
      <c r="H58" s="97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</row>
    <row r="59" spans="1:40" ht="20.25" x14ac:dyDescent="0.3">
      <c r="A59" s="97"/>
      <c r="B59" s="97"/>
      <c r="C59" s="97"/>
      <c r="D59" s="97"/>
      <c r="E59" s="97"/>
      <c r="F59" s="406"/>
      <c r="G59" s="406"/>
      <c r="H59" s="97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</row>
    <row r="60" spans="1:40" ht="9" customHeight="1" x14ac:dyDescent="0.25">
      <c r="A60" s="97"/>
      <c r="B60" s="97"/>
      <c r="C60" s="97"/>
      <c r="D60" s="97"/>
      <c r="E60" s="97"/>
      <c r="F60" s="97"/>
      <c r="G60" s="97"/>
      <c r="H60" s="97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</row>
    <row r="61" spans="1:40" x14ac:dyDescent="0.25">
      <c r="A61" s="97"/>
      <c r="B61" s="97"/>
      <c r="C61" s="97"/>
      <c r="D61" s="97"/>
      <c r="E61" s="97"/>
      <c r="F61" s="407" t="s">
        <v>152</v>
      </c>
      <c r="G61" s="407"/>
      <c r="H61" s="97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</row>
    <row r="62" spans="1:40" ht="11.45" customHeight="1" x14ac:dyDescent="0.25">
      <c r="A62" s="97"/>
      <c r="B62" s="97"/>
      <c r="C62" s="97"/>
      <c r="D62" s="97"/>
      <c r="E62" s="97"/>
      <c r="F62" s="423">
        <v>42394</v>
      </c>
      <c r="G62" s="423"/>
      <c r="H62" s="97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</row>
    <row r="63" spans="1:40" x14ac:dyDescent="0.25">
      <c r="A63" s="97"/>
      <c r="B63" s="97"/>
      <c r="C63" s="97"/>
      <c r="D63" s="97"/>
      <c r="E63" s="97"/>
      <c r="F63" s="137"/>
      <c r="G63" s="137"/>
      <c r="H63" s="97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</row>
    <row r="64" spans="1:40" x14ac:dyDescent="0.25">
      <c r="A64" s="97"/>
      <c r="B64" s="97"/>
      <c r="C64" s="97"/>
      <c r="D64" s="97"/>
      <c r="E64" s="97"/>
      <c r="F64" s="97"/>
      <c r="G64" s="97"/>
      <c r="H64" s="97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</row>
    <row r="65" spans="1:40" x14ac:dyDescent="0.25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</row>
    <row r="66" spans="1:40" x14ac:dyDescent="0.25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</row>
    <row r="67" spans="1:40" x14ac:dyDescent="0.2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</row>
    <row r="68" spans="1:40" x14ac:dyDescent="0.2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</row>
    <row r="69" spans="1:40" x14ac:dyDescent="0.2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</row>
    <row r="70" spans="1:40" x14ac:dyDescent="0.25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</row>
    <row r="71" spans="1:40" x14ac:dyDescent="0.25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</row>
    <row r="72" spans="1:40" x14ac:dyDescent="0.25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</row>
    <row r="73" spans="1:40" x14ac:dyDescent="0.25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</row>
    <row r="74" spans="1:40" x14ac:dyDescent="0.25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</row>
    <row r="75" spans="1:40" x14ac:dyDescent="0.25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</row>
    <row r="76" spans="1:40" x14ac:dyDescent="0.25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</row>
    <row r="77" spans="1:40" x14ac:dyDescent="0.25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</row>
    <row r="78" spans="1:40" x14ac:dyDescent="0.25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</row>
    <row r="79" spans="1:40" x14ac:dyDescent="0.2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</row>
    <row r="80" spans="1:40" x14ac:dyDescent="0.25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</row>
    <row r="81" spans="1:40" x14ac:dyDescent="0.2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</row>
    <row r="82" spans="1:40" x14ac:dyDescent="0.25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</row>
    <row r="83" spans="1:40" x14ac:dyDescent="0.25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</row>
    <row r="84" spans="1:40" x14ac:dyDescent="0.25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</row>
    <row r="85" spans="1:4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</row>
    <row r="86" spans="1:4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</row>
    <row r="87" spans="1:40" x14ac:dyDescent="0.25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</row>
    <row r="88" spans="1:40" x14ac:dyDescent="0.25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</row>
    <row r="89" spans="1:40" x14ac:dyDescent="0.25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</row>
    <row r="90" spans="1:40" x14ac:dyDescent="0.25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</row>
    <row r="91" spans="1:40" x14ac:dyDescent="0.25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</row>
    <row r="92" spans="1:40" x14ac:dyDescent="0.25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</row>
    <row r="93" spans="1:40" x14ac:dyDescent="0.25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</row>
    <row r="94" spans="1:40" x14ac:dyDescent="0.25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</row>
    <row r="95" spans="1:40" x14ac:dyDescent="0.25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</row>
    <row r="96" spans="1:40" x14ac:dyDescent="0.25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</row>
    <row r="97" spans="1:40" x14ac:dyDescent="0.25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</row>
    <row r="98" spans="1:40" x14ac:dyDescent="0.25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</row>
    <row r="99" spans="1:40" x14ac:dyDescent="0.25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</row>
    <row r="100" spans="1:40" x14ac:dyDescent="0.25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</row>
    <row r="101" spans="1:40" x14ac:dyDescent="0.25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</row>
    <row r="102" spans="1:40" x14ac:dyDescent="0.25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</row>
    <row r="103" spans="1:40" x14ac:dyDescent="0.25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</row>
    <row r="104" spans="1:40" x14ac:dyDescent="0.25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</row>
    <row r="105" spans="1:40" x14ac:dyDescent="0.2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</row>
    <row r="106" spans="1:40" x14ac:dyDescent="0.25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</row>
    <row r="107" spans="1:40" x14ac:dyDescent="0.25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</row>
    <row r="108" spans="1:40" x14ac:dyDescent="0.25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</row>
    <row r="109" spans="1:40" x14ac:dyDescent="0.25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</row>
    <row r="110" spans="1:40" x14ac:dyDescent="0.25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</row>
    <row r="111" spans="1:40" x14ac:dyDescent="0.2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</row>
    <row r="112" spans="1:40" x14ac:dyDescent="0.2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</row>
    <row r="113" spans="1:40" x14ac:dyDescent="0.2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</row>
    <row r="114" spans="1:40" x14ac:dyDescent="0.2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</row>
    <row r="115" spans="1:40" x14ac:dyDescent="0.2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</row>
    <row r="116" spans="1:40" x14ac:dyDescent="0.2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</row>
    <row r="117" spans="1:40" x14ac:dyDescent="0.2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</row>
    <row r="118" spans="1:40" x14ac:dyDescent="0.2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</row>
    <row r="119" spans="1:40" x14ac:dyDescent="0.2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</row>
    <row r="120" spans="1:40" x14ac:dyDescent="0.2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</row>
    <row r="121" spans="1:40" x14ac:dyDescent="0.2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</row>
    <row r="122" spans="1:40" x14ac:dyDescent="0.2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</row>
    <row r="123" spans="1:40" x14ac:dyDescent="0.2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</row>
    <row r="124" spans="1:40" x14ac:dyDescent="0.2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</row>
    <row r="125" spans="1:40" x14ac:dyDescent="0.2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</row>
    <row r="126" spans="1:40" x14ac:dyDescent="0.2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</row>
    <row r="127" spans="1:40" x14ac:dyDescent="0.2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</row>
    <row r="128" spans="1:40" x14ac:dyDescent="0.2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</row>
    <row r="129" spans="1:40" x14ac:dyDescent="0.2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</row>
    <row r="130" spans="1:40" x14ac:dyDescent="0.2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</row>
    <row r="131" spans="1:40" x14ac:dyDescent="0.2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</row>
    <row r="132" spans="1:40" x14ac:dyDescent="0.2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</row>
    <row r="133" spans="1:40" x14ac:dyDescent="0.2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</row>
    <row r="134" spans="1:40" x14ac:dyDescent="0.2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</row>
    <row r="135" spans="1:40" x14ac:dyDescent="0.2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</row>
    <row r="136" spans="1:40" x14ac:dyDescent="0.2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</row>
    <row r="137" spans="1:40" x14ac:dyDescent="0.2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</row>
    <row r="138" spans="1:40" x14ac:dyDescent="0.2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</row>
    <row r="139" spans="1:40" x14ac:dyDescent="0.25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</row>
    <row r="140" spans="1:40" x14ac:dyDescent="0.25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</row>
    <row r="141" spans="1:40" x14ac:dyDescent="0.25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</row>
    <row r="142" spans="1:40" x14ac:dyDescent="0.25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</row>
    <row r="143" spans="1:40" x14ac:dyDescent="0.25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</row>
    <row r="144" spans="1:40" x14ac:dyDescent="0.25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</row>
  </sheetData>
  <sheetProtection algorithmName="SHA-512" hashValue="o6yhCaGGGllKpv6Co2mABQWYvF42tT0SPBEmNY316te7ueu+4+DtrMc8QaaM1/HNP5ac+jLzzZgtcGV6yxbu8w==" saltValue="eTcn9LDpp9gc0Cvvk5qHQg==" spinCount="100000" sheet="1" objects="1" scenarios="1"/>
  <scenarios current="0">
    <scenario name="if" locked="1" count="1" user="VRU" comment="สร้างโดย VRU ณ วันที่ 22/7/2015">
      <inputCells r="E12" val="ผ่าน"/>
    </scenario>
  </scenarios>
  <mergeCells count="67">
    <mergeCell ref="A9:C9"/>
    <mergeCell ref="D9:F9"/>
    <mergeCell ref="D22:G22"/>
    <mergeCell ref="B4:C4"/>
    <mergeCell ref="A6:C7"/>
    <mergeCell ref="A14:C14"/>
    <mergeCell ref="A15:C15"/>
    <mergeCell ref="A16:C16"/>
    <mergeCell ref="A12:C12"/>
    <mergeCell ref="A13:C13"/>
    <mergeCell ref="A8:G8"/>
    <mergeCell ref="A10:C10"/>
    <mergeCell ref="A21:C21"/>
    <mergeCell ref="A22:C22"/>
    <mergeCell ref="A17:C17"/>
    <mergeCell ref="A11:C11"/>
    <mergeCell ref="E2:G2"/>
    <mergeCell ref="E3:G3"/>
    <mergeCell ref="D6:F6"/>
    <mergeCell ref="G6:G7"/>
    <mergeCell ref="B2:C2"/>
    <mergeCell ref="B3:C3"/>
    <mergeCell ref="A5:G5"/>
    <mergeCell ref="F62:G62"/>
    <mergeCell ref="A52:C52"/>
    <mergeCell ref="A53:C53"/>
    <mergeCell ref="A56:D57"/>
    <mergeCell ref="A46:C46"/>
    <mergeCell ref="A47:C47"/>
    <mergeCell ref="A48:C48"/>
    <mergeCell ref="A49:C49"/>
    <mergeCell ref="A55:C55"/>
    <mergeCell ref="D55:F55"/>
    <mergeCell ref="F56:F57"/>
    <mergeCell ref="G56:G57"/>
    <mergeCell ref="A51:C51"/>
    <mergeCell ref="D51:F51"/>
    <mergeCell ref="A1:G1"/>
    <mergeCell ref="F58:G58"/>
    <mergeCell ref="F59:G59"/>
    <mergeCell ref="F61:G61"/>
    <mergeCell ref="A32:C32"/>
    <mergeCell ref="A35:C35"/>
    <mergeCell ref="A36:C36"/>
    <mergeCell ref="A37:C37"/>
    <mergeCell ref="A25:C25"/>
    <mergeCell ref="A26:C26"/>
    <mergeCell ref="A29:C29"/>
    <mergeCell ref="A30:C30"/>
    <mergeCell ref="A18:C18"/>
    <mergeCell ref="A19:C19"/>
    <mergeCell ref="A20:C20"/>
    <mergeCell ref="D28:F28"/>
    <mergeCell ref="A45:G45"/>
    <mergeCell ref="A38:C38"/>
    <mergeCell ref="A39:C39"/>
    <mergeCell ref="A40:C40"/>
    <mergeCell ref="A41:C41"/>
    <mergeCell ref="A42:C42"/>
    <mergeCell ref="A44:C44"/>
    <mergeCell ref="D44:F44"/>
    <mergeCell ref="A31:C31"/>
    <mergeCell ref="A28:C28"/>
    <mergeCell ref="A23:G23"/>
    <mergeCell ref="A34:C34"/>
    <mergeCell ref="D34:F34"/>
    <mergeCell ref="A24:C24"/>
  </mergeCells>
  <conditionalFormatting sqref="F56">
    <cfRule type="containsBlanks" dxfId="130" priority="243">
      <formula>LEN(TRIM(F56))=0</formula>
    </cfRule>
    <cfRule type="cellIs" dxfId="129" priority="244" operator="equal">
      <formula>0</formula>
    </cfRule>
  </conditionalFormatting>
  <conditionalFormatting sqref="E12:E19">
    <cfRule type="containsBlanks" dxfId="128" priority="237">
      <formula>LEN(TRIM(E12))=0</formula>
    </cfRule>
    <cfRule type="cellIs" dxfId="127" priority="238" operator="equal">
      <formula>"เลือก"</formula>
    </cfRule>
  </conditionalFormatting>
  <conditionalFormatting sqref="D26:D27">
    <cfRule type="cellIs" dxfId="126" priority="235" operator="equal">
      <formula>"โปรดตรวจสอบข้อมูล คะแนนเต็ม 5.00 คะแนน"</formula>
    </cfRule>
  </conditionalFormatting>
  <conditionalFormatting sqref="G25">
    <cfRule type="cellIs" dxfId="125" priority="233" stopIfTrue="1" operator="equal">
      <formula>"โปรดตรวจสอบข้อมูล คะแนนเต็ม 5.00 คะแนน"</formula>
    </cfRule>
  </conditionalFormatting>
  <conditionalFormatting sqref="E30:E32">
    <cfRule type="containsBlanks" dxfId="124" priority="250">
      <formula>LEN(TRIM(E30))=0</formula>
    </cfRule>
  </conditionalFormatting>
  <conditionalFormatting sqref="F30:F32">
    <cfRule type="containsBlanks" dxfId="123" priority="190">
      <formula>LEN(TRIM(F30))=0</formula>
    </cfRule>
    <cfRule type="cellIs" dxfId="122" priority="191" operator="greaterThanOrEqual">
      <formula>5.0001</formula>
    </cfRule>
    <cfRule type="cellIs" dxfId="121" priority="192" operator="lessThanOrEqual">
      <formula>5</formula>
    </cfRule>
  </conditionalFormatting>
  <conditionalFormatting sqref="F36:F42 F46:F49 F53">
    <cfRule type="cellIs" dxfId="120" priority="182" operator="lessThanOrEqual">
      <formula>5</formula>
    </cfRule>
    <cfRule type="containsBlanks" dxfId="119" priority="253">
      <formula>LEN(TRIM(F36))=0</formula>
    </cfRule>
  </conditionalFormatting>
  <conditionalFormatting sqref="F25:F27">
    <cfRule type="containsBlanks" dxfId="118" priority="174">
      <formula>LEN(TRIM(F25))=0</formula>
    </cfRule>
    <cfRule type="cellIs" dxfId="117" priority="175" operator="greaterThanOrEqual">
      <formula>5.0001</formula>
    </cfRule>
    <cfRule type="cellIs" dxfId="116" priority="252" operator="lessThanOrEqual">
      <formula>5</formula>
    </cfRule>
  </conditionalFormatting>
  <conditionalFormatting sqref="E10">
    <cfRule type="cellIs" dxfId="115" priority="124" operator="equal">
      <formula>"เลือก"</formula>
    </cfRule>
    <cfRule type="containsBlanks" dxfId="114" priority="166">
      <formula>LEN(TRIM(E10))=0</formula>
    </cfRule>
    <cfRule type="cellIs" dxfId="113" priority="167" operator="equal">
      <formula>"เลือก"</formula>
    </cfRule>
  </conditionalFormatting>
  <conditionalFormatting sqref="E12:E19">
    <cfRule type="cellIs" dxfId="112" priority="164" operator="equal">
      <formula>"ไม่ประเมินเกณฑ์นี้"</formula>
    </cfRule>
  </conditionalFormatting>
  <conditionalFormatting sqref="E21">
    <cfRule type="containsBlanks" dxfId="111" priority="149">
      <formula>LEN(TRIM(E21))=0</formula>
    </cfRule>
    <cfRule type="cellIs" dxfId="110" priority="150" operator="equal">
      <formula>"เลือก"</formula>
    </cfRule>
  </conditionalFormatting>
  <conditionalFormatting sqref="G56:G57">
    <cfRule type="cellIs" dxfId="109" priority="135" operator="equal">
      <formula>"หลักสูตรไม่เป็นไปตามมาตรฐาน"</formula>
    </cfRule>
  </conditionalFormatting>
  <conditionalFormatting sqref="A10:C21">
    <cfRule type="cellIs" dxfId="108" priority="26" operator="equal">
      <formula>"เกณฑ์จะไม่ปรากฏหากไม่ระบุระดับการประเมินของหลักสูตร"</formula>
    </cfRule>
    <cfRule type="cellIs" dxfId="107" priority="134" operator="equal">
      <formula>"เกณฑ์จะไม่ปรากฏหากไม่กรอกข้อมูลหลักสูตรในตารางด้านบน"</formula>
    </cfRule>
  </conditionalFormatting>
  <conditionalFormatting sqref="A26:C27 A41:C41">
    <cfRule type="cellIs" dxfId="106" priority="133" operator="equal">
      <formula>"เกณฑ์จะไม่ปรากฏหากไม่กรอกข้อมูลหลักสูตรในตารางด้านบน"</formula>
    </cfRule>
  </conditionalFormatting>
  <conditionalFormatting sqref="E11">
    <cfRule type="cellIs" dxfId="105" priority="121" operator="equal">
      <formula>"เลือก"</formula>
    </cfRule>
    <cfRule type="containsBlanks" dxfId="104" priority="122">
      <formula>LEN(TRIM(E11))=0</formula>
    </cfRule>
    <cfRule type="cellIs" dxfId="103" priority="123" operator="equal">
      <formula>"เลือก"</formula>
    </cfRule>
  </conditionalFormatting>
  <conditionalFormatting sqref="E20">
    <cfRule type="cellIs" dxfId="102" priority="115" operator="equal">
      <formula>"เลือก"</formula>
    </cfRule>
    <cfRule type="containsBlanks" dxfId="101" priority="116">
      <formula>LEN(TRIM(E20))=0</formula>
    </cfRule>
    <cfRule type="cellIs" dxfId="100" priority="117" operator="equal">
      <formula>"เลือก"</formula>
    </cfRule>
  </conditionalFormatting>
  <conditionalFormatting sqref="E26:E27">
    <cfRule type="containsBlanks" dxfId="99" priority="114">
      <formula>LEN(TRIM(E26))=0</formula>
    </cfRule>
  </conditionalFormatting>
  <conditionalFormatting sqref="E30">
    <cfRule type="cellIs" dxfId="98" priority="112" operator="equal">
      <formula>"เลือก"</formula>
    </cfRule>
  </conditionalFormatting>
  <conditionalFormatting sqref="E31">
    <cfRule type="cellIs" dxfId="97" priority="111" operator="equal">
      <formula>"เลือก"</formula>
    </cfRule>
  </conditionalFormatting>
  <conditionalFormatting sqref="E32">
    <cfRule type="cellIs" dxfId="96" priority="110" operator="equal">
      <formula>"เลือก"</formula>
    </cfRule>
  </conditionalFormatting>
  <conditionalFormatting sqref="E36">
    <cfRule type="containsBlanks" dxfId="95" priority="109">
      <formula>LEN(TRIM(E36))=0</formula>
    </cfRule>
  </conditionalFormatting>
  <conditionalFormatting sqref="E36">
    <cfRule type="cellIs" dxfId="94" priority="108" operator="equal">
      <formula>"เลือก"</formula>
    </cfRule>
  </conditionalFormatting>
  <conditionalFormatting sqref="E38">
    <cfRule type="containsBlanks" dxfId="93" priority="107">
      <formula>LEN(TRIM(E38))=0</formula>
    </cfRule>
  </conditionalFormatting>
  <conditionalFormatting sqref="E39">
    <cfRule type="containsBlanks" dxfId="92" priority="106">
      <formula>LEN(TRIM(E39))=0</formula>
    </cfRule>
  </conditionalFormatting>
  <conditionalFormatting sqref="E40">
    <cfRule type="containsBlanks" dxfId="91" priority="105">
      <formula>LEN(TRIM(E40))=0</formula>
    </cfRule>
  </conditionalFormatting>
  <conditionalFormatting sqref="E41">
    <cfRule type="containsBlanks" dxfId="90" priority="104">
      <formula>LEN(TRIM(E41))=0</formula>
    </cfRule>
  </conditionalFormatting>
  <conditionalFormatting sqref="E49">
    <cfRule type="containsBlanks" dxfId="89" priority="102">
      <formula>LEN(TRIM(E49))=0</formula>
    </cfRule>
  </conditionalFormatting>
  <conditionalFormatting sqref="E42">
    <cfRule type="containsBlanks" dxfId="88" priority="101">
      <formula>LEN(TRIM(E42))=0</formula>
    </cfRule>
  </conditionalFormatting>
  <conditionalFormatting sqref="E42">
    <cfRule type="cellIs" dxfId="87" priority="100" operator="equal">
      <formula>"เลือก"</formula>
    </cfRule>
  </conditionalFormatting>
  <conditionalFormatting sqref="E46">
    <cfRule type="containsBlanks" dxfId="86" priority="99">
      <formula>LEN(TRIM(E46))=0</formula>
    </cfRule>
  </conditionalFormatting>
  <conditionalFormatting sqref="E46">
    <cfRule type="cellIs" dxfId="85" priority="98" operator="equal">
      <formula>"เลือก"</formula>
    </cfRule>
  </conditionalFormatting>
  <conditionalFormatting sqref="E47">
    <cfRule type="containsBlanks" dxfId="84" priority="97">
      <formula>LEN(TRIM(E47))=0</formula>
    </cfRule>
  </conditionalFormatting>
  <conditionalFormatting sqref="E47">
    <cfRule type="cellIs" dxfId="83" priority="96" operator="equal">
      <formula>"เลือก"</formula>
    </cfRule>
  </conditionalFormatting>
  <conditionalFormatting sqref="E48">
    <cfRule type="containsBlanks" dxfId="82" priority="95">
      <formula>LEN(TRIM(E48))=0</formula>
    </cfRule>
  </conditionalFormatting>
  <conditionalFormatting sqref="E48">
    <cfRule type="cellIs" dxfId="81" priority="94" operator="equal">
      <formula>"เลือก"</formula>
    </cfRule>
  </conditionalFormatting>
  <conditionalFormatting sqref="E53">
    <cfRule type="containsBlanks" dxfId="80" priority="93">
      <formula>LEN(TRIM(E53))=0</formula>
    </cfRule>
  </conditionalFormatting>
  <conditionalFormatting sqref="E53">
    <cfRule type="cellIs" dxfId="79" priority="92" operator="equal">
      <formula>"เลือก"</formula>
    </cfRule>
  </conditionalFormatting>
  <conditionalFormatting sqref="F30">
    <cfRule type="cellIs" dxfId="78" priority="91" operator="equal">
      <formula>"เลือก"</formula>
    </cfRule>
  </conditionalFormatting>
  <conditionalFormatting sqref="F31:F32 F36 F42 F46:F48 F53">
    <cfRule type="cellIs" dxfId="77" priority="90" operator="equal">
      <formula>"เลือก"</formula>
    </cfRule>
  </conditionalFormatting>
  <conditionalFormatting sqref="B2:C2 E2">
    <cfRule type="containsBlanks" dxfId="76" priority="251">
      <formula>LEN(TRIM(B2))=0</formula>
    </cfRule>
  </conditionalFormatting>
  <conditionalFormatting sqref="B3:C3">
    <cfRule type="cellIs" dxfId="75" priority="64" operator="equal">
      <formula>"คลิกเลือกระดับปริญญา"</formula>
    </cfRule>
    <cfRule type="cellIs" dxfId="74" priority="87" operator="equal">
      <formula>"คลิกเลือกระดับปริญญา"</formula>
    </cfRule>
  </conditionalFormatting>
  <conditionalFormatting sqref="E3:G3">
    <cfRule type="cellIs" dxfId="73" priority="86" operator="equal">
      <formula>"คลิกเลือกกลุ่มสาขาวิชา"</formula>
    </cfRule>
  </conditionalFormatting>
  <conditionalFormatting sqref="B4:C4">
    <cfRule type="cellIs" dxfId="72" priority="85" operator="equal">
      <formula>"คลิกเลือกคณะที่หลักสูตรสังกัด"</formula>
    </cfRule>
  </conditionalFormatting>
  <conditionalFormatting sqref="F30:F32 F38:F40 F42 F46:F48 F53 F36">
    <cfRule type="cellIs" dxfId="71" priority="84" operator="equal">
      <formula>"เลือก"</formula>
    </cfRule>
  </conditionalFormatting>
  <conditionalFormatting sqref="D28">
    <cfRule type="cellIs" dxfId="70" priority="82" operator="equal">
      <formula>"ไม่ผ่าน"</formula>
    </cfRule>
    <cfRule type="cellIs" dxfId="69" priority="83" operator="equal">
      <formula>"ผ่าน"</formula>
    </cfRule>
  </conditionalFormatting>
  <conditionalFormatting sqref="D55">
    <cfRule type="cellIs" dxfId="68" priority="74" operator="equal">
      <formula>"ไม่ผ่าน"</formula>
    </cfRule>
    <cfRule type="cellIs" dxfId="67" priority="75" operator="equal">
      <formula>"ผ่าน"</formula>
    </cfRule>
  </conditionalFormatting>
  <conditionalFormatting sqref="A5:G5">
    <cfRule type="cellIs" dxfId="66" priority="62" operator="equal">
      <formula>"ยังไม่กรอกข้อมูลของหลักสูตรในตารางด้านบน"</formula>
    </cfRule>
  </conditionalFormatting>
  <conditionalFormatting sqref="A6:C7">
    <cfRule type="cellIs" dxfId="65" priority="61" operator="equal">
      <formula>"ต้อง !! กรอกข้อมูลของหลักสูตรในตารางด้านบนให้ครบถ้วน"</formula>
    </cfRule>
  </conditionalFormatting>
  <conditionalFormatting sqref="G12">
    <cfRule type="cellIs" dxfId="64" priority="59" operator="equal">
      <formula>"ประเมินเฉพาะป.โท-ป.เอก"</formula>
    </cfRule>
  </conditionalFormatting>
  <conditionalFormatting sqref="G13:G19">
    <cfRule type="cellIs" dxfId="63" priority="57" operator="equal">
      <formula>"ประเมินเฉพาะป.โท-ป.เอก"</formula>
    </cfRule>
  </conditionalFormatting>
  <conditionalFormatting sqref="E10:E21">
    <cfRule type="cellIs" dxfId="62" priority="56" operator="equal">
      <formula>"คลิกเลือก"</formula>
    </cfRule>
  </conditionalFormatting>
  <conditionalFormatting sqref="G41">
    <cfRule type="cellIs" dxfId="61" priority="55" operator="equal">
      <formula>"ประเมินเฉพาะป.โท-ป.เอก"</formula>
    </cfRule>
  </conditionalFormatting>
  <conditionalFormatting sqref="D22">
    <cfRule type="cellIs" dxfId="60" priority="51" operator="equal">
      <formula>"หลักสูตรไม่ได้มาตรฐาน"</formula>
    </cfRule>
    <cfRule type="cellIs" dxfId="59" priority="52" operator="equal">
      <formula>"หลักสูตรเป็นไปตามมาตรฐาน"</formula>
    </cfRule>
  </conditionalFormatting>
  <conditionalFormatting sqref="A23:G23">
    <cfRule type="cellIs" dxfId="58" priority="50" operator="equal">
      <formula>"ยังไม่กรอกข้อมูลของหลักสูตรในตารางด้านบน"</formula>
    </cfRule>
  </conditionalFormatting>
  <conditionalFormatting sqref="D33">
    <cfRule type="cellIs" dxfId="57" priority="48" operator="equal">
      <formula>"โปรดตรวจสอบข้อมูล คะแนนเต็ม 5.00 คะแนน"</formula>
    </cfRule>
  </conditionalFormatting>
  <conditionalFormatting sqref="F33">
    <cfRule type="containsBlanks" dxfId="56" priority="46">
      <formula>LEN(TRIM(F33))=0</formula>
    </cfRule>
    <cfRule type="cellIs" dxfId="55" priority="47" operator="greaterThanOrEqual">
      <formula>5.0001</formula>
    </cfRule>
    <cfRule type="cellIs" dxfId="54" priority="49" operator="lessThanOrEqual">
      <formula>5</formula>
    </cfRule>
  </conditionalFormatting>
  <conditionalFormatting sqref="E33">
    <cfRule type="containsBlanks" dxfId="53" priority="45">
      <formula>LEN(TRIM(E33))=0</formula>
    </cfRule>
  </conditionalFormatting>
  <conditionalFormatting sqref="D34">
    <cfRule type="cellIs" dxfId="52" priority="43" operator="equal">
      <formula>"ไม่ผ่าน"</formula>
    </cfRule>
    <cfRule type="cellIs" dxfId="51" priority="44" operator="equal">
      <formula>"ผ่าน"</formula>
    </cfRule>
  </conditionalFormatting>
  <conditionalFormatting sqref="E43">
    <cfRule type="containsBlanks" dxfId="50" priority="42">
      <formula>LEN(TRIM(E43))=0</formula>
    </cfRule>
  </conditionalFormatting>
  <conditionalFormatting sqref="F43">
    <cfRule type="containsBlanks" dxfId="49" priority="39">
      <formula>LEN(TRIM(F43))=0</formula>
    </cfRule>
    <cfRule type="cellIs" dxfId="48" priority="40" operator="greaterThanOrEqual">
      <formula>5.0001</formula>
    </cfRule>
    <cfRule type="cellIs" dxfId="47" priority="41" operator="lessThanOrEqual">
      <formula>5</formula>
    </cfRule>
  </conditionalFormatting>
  <conditionalFormatting sqref="D44">
    <cfRule type="cellIs" dxfId="46" priority="37" operator="equal">
      <formula>"ไม่ผ่าน"</formula>
    </cfRule>
    <cfRule type="cellIs" dxfId="45" priority="38" operator="equal">
      <formula>"ผ่าน"</formula>
    </cfRule>
  </conditionalFormatting>
  <conditionalFormatting sqref="F50">
    <cfRule type="containsBlanks" dxfId="44" priority="34">
      <formula>LEN(TRIM(F50))=0</formula>
    </cfRule>
    <cfRule type="cellIs" dxfId="43" priority="35" operator="greaterThanOrEqual">
      <formula>5.0001</formula>
    </cfRule>
    <cfRule type="cellIs" dxfId="42" priority="36" operator="lessThanOrEqual">
      <formula>5</formula>
    </cfRule>
  </conditionalFormatting>
  <conditionalFormatting sqref="E50">
    <cfRule type="containsBlanks" dxfId="41" priority="33">
      <formula>LEN(TRIM(E50))=0</formula>
    </cfRule>
  </conditionalFormatting>
  <conditionalFormatting sqref="D51">
    <cfRule type="cellIs" dxfId="40" priority="31" operator="equal">
      <formula>"ไม่ผ่าน"</formula>
    </cfRule>
    <cfRule type="cellIs" dxfId="39" priority="32" operator="equal">
      <formula>"ผ่าน"</formula>
    </cfRule>
  </conditionalFormatting>
  <conditionalFormatting sqref="F54">
    <cfRule type="containsBlanks" dxfId="38" priority="28">
      <formula>LEN(TRIM(F54))=0</formula>
    </cfRule>
    <cfRule type="cellIs" dxfId="37" priority="29" operator="greaterThanOrEqual">
      <formula>5.0001</formula>
    </cfRule>
    <cfRule type="cellIs" dxfId="36" priority="30" operator="lessThanOrEqual">
      <formula>5</formula>
    </cfRule>
  </conditionalFormatting>
  <conditionalFormatting sqref="E54">
    <cfRule type="containsBlanks" dxfId="35" priority="27">
      <formula>LEN(TRIM(E54))=0</formula>
    </cfRule>
  </conditionalFormatting>
  <conditionalFormatting sqref="F36">
    <cfRule type="containsBlanks" dxfId="34" priority="23">
      <formula>LEN(TRIM(F36))=0</formula>
    </cfRule>
    <cfRule type="cellIs" dxfId="33" priority="24" operator="greaterThanOrEqual">
      <formula>5.0001</formula>
    </cfRule>
    <cfRule type="cellIs" dxfId="32" priority="25" operator="lessThanOrEqual">
      <formula>5</formula>
    </cfRule>
  </conditionalFormatting>
  <conditionalFormatting sqref="F36">
    <cfRule type="cellIs" dxfId="31" priority="22" operator="equal">
      <formula>"เลือก"</formula>
    </cfRule>
  </conditionalFormatting>
  <conditionalFormatting sqref="D55:F55 D51:F51 D44:F44 D34:F34 D28:F28">
    <cfRule type="cellIs" dxfId="30" priority="21" operator="equal">
      <formula>0</formula>
    </cfRule>
  </conditionalFormatting>
  <conditionalFormatting sqref="A41:C41 A26:C26">
    <cfRule type="cellIs" dxfId="29" priority="20" operator="equal">
      <formula>"เกณฑ์จะไม่ปรากฏหากไม่ระบุระดับการประเมินของหลักสูตร"</formula>
    </cfRule>
  </conditionalFormatting>
  <conditionalFormatting sqref="D9:F9">
    <cfRule type="cellIs" dxfId="28" priority="17" operator="equal">
      <formula>"คลิกเลือก"</formula>
    </cfRule>
    <cfRule type="cellIs" dxfId="27" priority="19" operator="equal">
      <formula>"ผ่าน"</formula>
    </cfRule>
    <cfRule type="containsBlanks" dxfId="26" priority="254">
      <formula>LEN(TRIM(D9))=0</formula>
    </cfRule>
    <cfRule type="cellIs" dxfId="25" priority="16" operator="equal">
      <formula>"ไม่ผ่าน"</formula>
    </cfRule>
  </conditionalFormatting>
  <conditionalFormatting sqref="G28">
    <cfRule type="cellIs" dxfId="24" priority="15" operator="equal">
      <formula>"อมูลไม่ถูกต้อง คะแนนเต็ม 5.00 คะแนน"</formula>
    </cfRule>
    <cfRule type="cellIs" dxfId="23" priority="14" operator="equal">
      <formula>"ข้อมูลไม่ถูกต้อง คะแนนเต็ม 5.00 คะแนน"</formula>
    </cfRule>
  </conditionalFormatting>
  <conditionalFormatting sqref="G34">
    <cfRule type="cellIs" dxfId="22" priority="6" operator="equal">
      <formula>"ข้อมูลไม่ถูกต้อง คะแนนเต็ม 5.00 คะแนน"</formula>
    </cfRule>
    <cfRule type="cellIs" dxfId="21" priority="7" operator="equal">
      <formula>"อมูลไม่ถูกต้อง คะแนนเต็ม 5.00 คะแนน"</formula>
    </cfRule>
  </conditionalFormatting>
  <conditionalFormatting sqref="G44">
    <cfRule type="cellIs" dxfId="20" priority="4" operator="equal">
      <formula>"ข้อมูลไม่ถูกต้อง คะแนนเต็ม 5.00 คะแนน"</formula>
    </cfRule>
    <cfRule type="cellIs" dxfId="19" priority="5" operator="equal">
      <formula>"อมูลไม่ถูกต้อง คะแนนเต็ม 5.00 คะแนน"</formula>
    </cfRule>
  </conditionalFormatting>
  <conditionalFormatting sqref="G51">
    <cfRule type="cellIs" dxfId="18" priority="2" operator="equal">
      <formula>"ข้อมูลไม่ถูกต้อง คะแนนเต็ม 5.00 คะแนน"</formula>
    </cfRule>
    <cfRule type="cellIs" dxfId="17" priority="3" operator="equal">
      <formula>"อมูลไม่ถูกต้อง คะแนนเต็ม 5.00 คะแนน"</formula>
    </cfRule>
  </conditionalFormatting>
  <conditionalFormatting sqref="E25">
    <cfRule type="containsBlanks" dxfId="16" priority="1">
      <formula>LEN(TRIM(E25))=0</formula>
    </cfRule>
  </conditionalFormatting>
  <pageMargins left="0.43307086614173229" right="0.23622047244094491" top="0.74803149606299213" bottom="0.74803149606299213" header="0.11811023622047245" footer="0.11811023622047245"/>
  <pageSetup paperSize="9" scale="90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2" id="{A7190AF3-79A8-489E-BD52-9D59BF513778}">
            <xm:f>$B$3=อ้างอิง!$J$38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14:cfRule type="expression" priority="73" id="{1947843A-D018-4E1F-81B4-62A7C48E5182}">
            <xm:f>$B$3=อ้างอิง!$J$37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162" operator="equal" id="{EECE0546-566D-4079-A66D-CE1B6A40C6C7}">
            <xm:f>อ้างอิง!$K$27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A13:C13</xm:sqref>
        </x14:conditionalFormatting>
        <x14:conditionalFormatting xmlns:xm="http://schemas.microsoft.com/office/excel/2006/main">
          <x14:cfRule type="cellIs" priority="161" operator="equal" id="{39B052A1-199B-4F06-B226-D158510BEC1B}">
            <xm:f>อ้างอิง!$K$26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A12:C12</xm:sqref>
        </x14:conditionalFormatting>
        <x14:conditionalFormatting xmlns:xm="http://schemas.microsoft.com/office/excel/2006/main">
          <x14:cfRule type="cellIs" priority="160" operator="equal" id="{04D78129-9521-4015-A4EB-24868A033CEB}">
            <xm:f>อ้างอิง!$K$28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A14:C14</xm:sqref>
        </x14:conditionalFormatting>
        <x14:conditionalFormatting xmlns:xm="http://schemas.microsoft.com/office/excel/2006/main">
          <x14:cfRule type="cellIs" priority="159" operator="equal" id="{CE3F787D-18D3-40E4-9835-298B061053C7}">
            <xm:f>อ้างอิง!$K$29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A15:C15</xm:sqref>
        </x14:conditionalFormatting>
        <x14:conditionalFormatting xmlns:xm="http://schemas.microsoft.com/office/excel/2006/main">
          <x14:cfRule type="cellIs" priority="158" operator="equal" id="{406835E0-7826-41D1-8E81-F9526F713208}">
            <xm:f>อ้างอิง!$K$30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A16:C16</xm:sqref>
        </x14:conditionalFormatting>
        <x14:conditionalFormatting xmlns:xm="http://schemas.microsoft.com/office/excel/2006/main">
          <x14:cfRule type="cellIs" priority="157" operator="equal" id="{D5BE1F77-87A9-4649-892F-B55E330DF451}">
            <xm:f>อ้างอิง!$K$31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A17:C17</xm:sqref>
        </x14:conditionalFormatting>
        <x14:conditionalFormatting xmlns:xm="http://schemas.microsoft.com/office/excel/2006/main">
          <x14:cfRule type="cellIs" priority="156" operator="equal" id="{27D1A269-43EE-4108-966B-B26ACD1EC631}">
            <xm:f>อ้างอิง!$K$32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A18:C18</xm:sqref>
        </x14:conditionalFormatting>
        <x14:conditionalFormatting xmlns:xm="http://schemas.microsoft.com/office/excel/2006/main">
          <x14:cfRule type="cellIs" priority="155" operator="equal" id="{72A0C645-FB47-4948-946E-48B1E20DBE44}">
            <xm:f>อ้างอิง!$K$33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A19:C19</xm:sqref>
        </x14:conditionalFormatting>
        <x14:conditionalFormatting xmlns:xm="http://schemas.microsoft.com/office/excel/2006/main">
          <x14:cfRule type="expression" priority="70" id="{BDB8EB1A-AF38-4664-BFC5-91C084E9DFBC}">
            <xm:f>$B$3=อ้างอิง!$J$38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14:cfRule type="expression" priority="71" id="{30C6C62A-314A-4B9E-A7C0-FCF9DF2C89E7}">
            <xm:f>$B$3=อ้างอิง!$J$37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expression" priority="68" id="{D5DFEE35-91E8-4014-95DC-53D86FAAE03D}">
            <xm:f>$B$3=อ้างอิง!$J$38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14:cfRule type="expression" priority="69" id="{BEC85A03-3A32-4C2A-BD74-C0B55A54FC53}">
            <xm:f>$B$3=อ้างอิง!$J$37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m:sqref>A41:C41</xm:sqref>
        </x14:conditionalFormatting>
        <x14:conditionalFormatting xmlns:xm="http://schemas.microsoft.com/office/excel/2006/main">
          <x14:cfRule type="expression" priority="66" id="{AFAB4793-2B57-45EF-9E3D-71E26320FF3A}">
            <xm:f>$B$3=อ้างอิง!$J$38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14:cfRule type="expression" priority="67" id="{B1A34E80-3738-45F2-83BB-42E218C4B0BA}">
            <xm:f>$B$3=อ้างอิง!$J$37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m:sqref>D41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อ้างอิง!$D$2:$D$9</xm:f>
          </x14:formula1>
          <xm:sqref>B4:C4</xm:sqref>
        </x14:dataValidation>
        <x14:dataValidation type="list" allowBlank="1" showInputMessage="1" showErrorMessage="1">
          <x14:formula1>
            <xm:f>อ้างอิง!$G$2:$G$8</xm:f>
          </x14:formula1>
          <xm:sqref>E30:E32 E46:E48 E42 E36 E53</xm:sqref>
        </x14:dataValidation>
        <x14:dataValidation type="list" allowBlank="1" showInputMessage="1" showErrorMessage="1">
          <x14:formula1>
            <xm:f>อ้างอิง!$B$2:$B$5</xm:f>
          </x14:formula1>
          <xm:sqref>B3:C3</xm:sqref>
        </x14:dataValidation>
        <x14:dataValidation type="list" allowBlank="1" showInputMessage="1" showErrorMessage="1">
          <x14:formula1>
            <xm:f>อ้างอิง!$F$8:$F$10</xm:f>
          </x14:formula1>
          <xm:sqref>E10:E11 E20:E21</xm:sqref>
        </x14:dataValidation>
        <x14:dataValidation type="list" allowBlank="1" showErrorMessage="1">
          <x14:formula1>
            <xm:f>อ้างอิง!$F$2:$F$5</xm:f>
          </x14:formula1>
          <xm:sqref>E12:E19</xm:sqref>
        </x14:dataValidation>
        <x14:dataValidation type="list" allowBlank="1" showInputMessage="1" showErrorMessage="1">
          <x14:formula1>
            <xm:f>อ้างอิง!$H$1:$H$4</xm:f>
          </x14:formula1>
          <xm:sqref>E3:G3</xm:sqref>
        </x14:dataValidation>
        <x14:dataValidation type="list" allowBlank="1" showInputMessage="1" showErrorMessage="1">
          <x14:formula1>
            <xm:f>อ้างอิง!$F$2:$F$4</xm:f>
          </x14:formula1>
          <xm:sqref>D9:F9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5FF"/>
  </sheetPr>
  <dimension ref="A1:BP216"/>
  <sheetViews>
    <sheetView view="pageBreakPreview" topLeftCell="A2" zoomScaleNormal="100" zoomScaleSheetLayoutView="100" workbookViewId="0">
      <selection activeCell="O22" sqref="O22"/>
    </sheetView>
  </sheetViews>
  <sheetFormatPr defaultRowHeight="19.5" x14ac:dyDescent="0.25"/>
  <cols>
    <col min="1" max="1" width="1" customWidth="1"/>
    <col min="2" max="2" width="10.453125" customWidth="1"/>
    <col min="3" max="3" width="13.08984375" customWidth="1"/>
    <col min="4" max="6" width="5.6328125" hidden="1" customWidth="1"/>
    <col min="7" max="7" width="5.6328125" customWidth="1"/>
    <col min="8" max="8" width="5.81640625" hidden="1" customWidth="1"/>
    <col min="9" max="9" width="5.81640625" customWidth="1"/>
    <col min="10" max="10" width="8.1796875" hidden="1" customWidth="1"/>
    <col min="11" max="11" width="8.1796875" bestFit="1" customWidth="1"/>
    <col min="12" max="12" width="5.7265625" hidden="1" customWidth="1"/>
    <col min="13" max="13" width="5.7265625" customWidth="1"/>
    <col min="14" max="14" width="8.54296875" hidden="1" customWidth="1"/>
    <col min="15" max="15" width="8.54296875" customWidth="1"/>
    <col min="16" max="16" width="14.81640625" customWidth="1"/>
    <col min="17" max="17" width="6.36328125" customWidth="1"/>
  </cols>
  <sheetData>
    <row r="1" spans="1:68" ht="22.5" x14ac:dyDescent="0.45">
      <c r="A1" s="93"/>
      <c r="B1" s="201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68" ht="26.25" x14ac:dyDescent="0.55000000000000004">
      <c r="A2" s="93"/>
      <c r="B2" s="203" t="s">
        <v>178</v>
      </c>
      <c r="C2" s="204"/>
      <c r="D2" s="205"/>
      <c r="E2" s="205"/>
      <c r="F2" s="205"/>
      <c r="G2" s="205"/>
      <c r="H2" s="206"/>
      <c r="I2" s="206"/>
      <c r="J2" s="206"/>
      <c r="K2" s="206"/>
      <c r="L2" s="206"/>
      <c r="M2" s="206"/>
      <c r="N2" s="206"/>
      <c r="O2" s="206"/>
      <c r="P2" s="206"/>
      <c r="Q2" s="97"/>
      <c r="R2" s="97"/>
      <c r="S2" s="97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</row>
    <row r="3" spans="1:68" ht="23.25" x14ac:dyDescent="0.5">
      <c r="A3" s="93"/>
      <c r="B3" s="207" t="s">
        <v>147</v>
      </c>
      <c r="C3" s="468" t="str">
        <f>IF('ตาราง 1 '!B2="","",'ตาราง 1 '!B2)</f>
        <v/>
      </c>
      <c r="D3" s="468"/>
      <c r="E3" s="468"/>
      <c r="F3" s="468"/>
      <c r="G3" s="468"/>
      <c r="H3" s="468"/>
      <c r="I3" s="468"/>
      <c r="J3" s="208" t="s">
        <v>149</v>
      </c>
      <c r="K3" s="208" t="s">
        <v>149</v>
      </c>
      <c r="L3" s="208"/>
      <c r="M3" s="468" t="str">
        <f>IF('ตาราง 1 '!E2="","",'ตาราง 1 '!E2)</f>
        <v/>
      </c>
      <c r="N3" s="468"/>
      <c r="O3" s="468"/>
      <c r="P3" s="470"/>
      <c r="Q3" s="97"/>
      <c r="R3" s="97"/>
      <c r="S3" s="97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</row>
    <row r="4" spans="1:68" ht="27.75" x14ac:dyDescent="0.65">
      <c r="A4" s="110"/>
      <c r="B4" s="209" t="s">
        <v>158</v>
      </c>
      <c r="C4" s="469" t="str">
        <f>IF('ตาราง 1 '!B3="","",'ตาราง 1 '!B3)</f>
        <v>คลิกเลือกระดับปริญญา</v>
      </c>
      <c r="D4" s="469"/>
      <c r="E4" s="469"/>
      <c r="F4" s="469"/>
      <c r="G4" s="469"/>
      <c r="H4" s="469"/>
      <c r="I4" s="469"/>
      <c r="J4" s="210" t="s">
        <v>150</v>
      </c>
      <c r="K4" s="210" t="s">
        <v>150</v>
      </c>
      <c r="L4" s="210"/>
      <c r="M4" s="469" t="str">
        <f>IF('ตาราง 1 '!E3="","",'ตาราง 1 '!E3)</f>
        <v>คลิกเลือกกลุ่มสาขาวิชา</v>
      </c>
      <c r="N4" s="469"/>
      <c r="O4" s="469"/>
      <c r="P4" s="471"/>
      <c r="Q4" s="97"/>
      <c r="R4" s="98"/>
      <c r="S4" s="99"/>
      <c r="T4" s="90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</row>
    <row r="5" spans="1:68" ht="23.25" x14ac:dyDescent="0.25">
      <c r="A5" s="93"/>
      <c r="B5" s="211" t="s">
        <v>148</v>
      </c>
      <c r="C5" s="472" t="str">
        <f>IF('ตาราง 1 '!B4="","",'ตาราง 1 '!B4)</f>
        <v>คลิกเลือกคณะที่หลักสูตรสังกัด</v>
      </c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3"/>
      <c r="Q5" s="97"/>
      <c r="R5" s="97"/>
      <c r="S5" s="97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</row>
    <row r="6" spans="1:68" ht="46.9" customHeight="1" x14ac:dyDescent="0.65">
      <c r="A6" s="93"/>
      <c r="B6" s="456" t="s">
        <v>132</v>
      </c>
      <c r="C6" s="456"/>
      <c r="D6" s="212" t="s">
        <v>207</v>
      </c>
      <c r="E6" s="212" t="s">
        <v>208</v>
      </c>
      <c r="F6" s="212" t="s">
        <v>209</v>
      </c>
      <c r="G6" s="212" t="s">
        <v>133</v>
      </c>
      <c r="H6" s="213" t="s">
        <v>134</v>
      </c>
      <c r="I6" s="213" t="s">
        <v>134</v>
      </c>
      <c r="J6" s="213" t="s">
        <v>135</v>
      </c>
      <c r="K6" s="213" t="s">
        <v>135</v>
      </c>
      <c r="L6" s="213" t="s">
        <v>136</v>
      </c>
      <c r="M6" s="213" t="s">
        <v>136</v>
      </c>
      <c r="N6" s="213" t="s">
        <v>198</v>
      </c>
      <c r="O6" s="213" t="s">
        <v>198</v>
      </c>
      <c r="P6" s="214" t="s">
        <v>137</v>
      </c>
      <c r="Q6" s="97"/>
      <c r="R6" s="99"/>
      <c r="S6" s="99"/>
      <c r="T6" s="90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</row>
    <row r="7" spans="1:68" ht="23.25" x14ac:dyDescent="0.25">
      <c r="A7" s="93"/>
      <c r="B7" s="457" t="s">
        <v>138</v>
      </c>
      <c r="C7" s="457"/>
      <c r="D7" s="215"/>
      <c r="E7" s="215"/>
      <c r="F7" s="215"/>
      <c r="G7" s="455" t="str">
        <f>IF('ตาราง 1 '!D9="","",IF(AND('ตาราง 1 '!D9="ผ่าน"),"ผ่าน","ไม่ผ่าน"))</f>
        <v>ไม่ผ่าน</v>
      </c>
      <c r="H7" s="455"/>
      <c r="I7" s="455"/>
      <c r="J7" s="455"/>
      <c r="K7" s="455"/>
      <c r="L7" s="455"/>
      <c r="M7" s="455"/>
      <c r="N7" s="455"/>
      <c r="O7" s="455"/>
      <c r="P7" s="216" t="str">
        <f>IF(G7="","",IF(G7="ไม่ผ่าน","หลักสูตรไม่ได้มาตรฐาน","หลักสูตรเป็นไปตามมาตรฐาน"))</f>
        <v>หลักสูตรไม่ได้มาตรฐาน</v>
      </c>
      <c r="Q7" s="97"/>
      <c r="R7" s="97"/>
      <c r="S7" s="97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</row>
    <row r="8" spans="1:68" ht="23.25" x14ac:dyDescent="0.5">
      <c r="A8" s="93"/>
      <c r="B8" s="458" t="s">
        <v>139</v>
      </c>
      <c r="C8" s="458"/>
      <c r="D8" s="217"/>
      <c r="E8" s="217"/>
      <c r="F8" s="217" t="str">
        <f>IF(COUNTBLANK('ตาราง 1 '!E25)+COUNTBLANK('ตาราง 1 '!E26)=2,"",COUNT('ตาราง 1 '!E25,'ตาราง 1 '!E26))</f>
        <v/>
      </c>
      <c r="G8" s="248" t="str">
        <f>IF(COUNTBLANK('ตาราง 1 '!F25)+COUNTBLANK('ตาราง 1 '!F26)=2,"",COUNT('ตาราง 1 '!F25,'ตาราง 1 '!F26))</f>
        <v/>
      </c>
      <c r="H8" s="218" t="s">
        <v>146</v>
      </c>
      <c r="I8" s="219"/>
      <c r="J8" s="219" t="s">
        <v>146</v>
      </c>
      <c r="K8" s="219"/>
      <c r="L8" s="220" t="str">
        <f>IF(COUNTBLANK('ตาราง 1 '!F25)+COUNTBLANK('ตาราง 1 '!F26)=2,"",SUM('ตาราง 1 '!F25,'ตาราง 1 '!F26))</f>
        <v/>
      </c>
      <c r="M8" s="220" t="str">
        <f>IF(OR(ISBLANK(L8),ISBLANK(G8)),"",IF(ISERROR(L8/G8),"",L8/G8))</f>
        <v/>
      </c>
      <c r="N8" s="221">
        <f>SUM(L8)</f>
        <v>0</v>
      </c>
      <c r="O8" s="241" t="str">
        <f>IF(OR(ISBLANK(N8),ISBLANK(G8)),"",IF(ISERROR(N8/G8),"",N8/G8))</f>
        <v/>
      </c>
      <c r="P8" s="222" t="str">
        <f>IF(AND(O8&gt;=4.01,O8&lt;=5),"ดีมาก",IF(AND(O8&gt;=3.01,O8&lt;=4),"ดี",IF(AND(O8&gt;=2.01,O8&lt;=3),"พอใช้",IF(AND(O8&gt;=0.01,O8&lt;=2),"น้อย",""))))</f>
        <v/>
      </c>
      <c r="Q8" s="97"/>
      <c r="R8" s="97"/>
      <c r="S8" s="9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</row>
    <row r="9" spans="1:68" ht="23.25" x14ac:dyDescent="0.5">
      <c r="A9" s="93"/>
      <c r="B9" s="458" t="s">
        <v>140</v>
      </c>
      <c r="C9" s="458"/>
      <c r="D9" s="217" t="str">
        <f>IF(COUNTBLANK('ตาราง 1 '!E30)+COUNTBLANK('ตาราง 1 '!E31)+COUNTBLANK('ตาราง 1 '!E32)=3,"",COUNT('ตาราง 1 '!E30,'ตาราง 1 '!E31,'ตาราง 1 '!E32))</f>
        <v/>
      </c>
      <c r="E9" s="217" t="s">
        <v>146</v>
      </c>
      <c r="F9" s="217" t="s">
        <v>146</v>
      </c>
      <c r="G9" s="248" t="str">
        <f>IF(COUNTBLANK('ตาราง 1 '!F30)+COUNTBLANK('ตาราง 1 '!F31)+COUNTBLANK('ตาราง 1 '!F32)=3,"",COUNT('ตาราง 1 '!F30,'ตาราง 1 '!F31,'ตาราง 1 '!F32))</f>
        <v/>
      </c>
      <c r="H9" s="220" t="str">
        <f>IF(COUNTBLANK('ตาราง 1 '!F30)+COUNTBLANK('ตาราง 1 '!F31)+COUNTBLANK('ตาราง 1 '!F32)=3,"",SUM('ตาราง 1 '!F30,'ตาราง 1 '!F31,'ตาราง 1 '!F32))</f>
        <v/>
      </c>
      <c r="I9" s="220" t="str">
        <f>IF(OR(ISBLANK(H9),ISBLANK(G9)),"",IF(ISERROR(H9/G9),"",H9/G9))</f>
        <v/>
      </c>
      <c r="J9" s="218" t="s">
        <v>146</v>
      </c>
      <c r="K9" s="219"/>
      <c r="L9" s="218" t="s">
        <v>146</v>
      </c>
      <c r="M9" s="219"/>
      <c r="N9" s="221">
        <f>SUM(H9)</f>
        <v>0</v>
      </c>
      <c r="O9" s="241" t="str">
        <f>IF(OR(ISBLANK(N9),ISBLANK(G9)),"",IF(ISERROR(N9/G9),"",N9/G9))</f>
        <v/>
      </c>
      <c r="P9" s="222" t="str">
        <f>IF(AND(O9&gt;=4.01,O9&lt;=5),"ดีมาก",IF(AND(O9&gt;=3.01,O9&lt;=4),"ดี",IF(AND(O9&gt;=2.01,O9&lt;=3),"พอใช้",IF(AND(O9&gt;=0.01,O9&lt;=2),"น้อย",""))))</f>
        <v/>
      </c>
      <c r="Q9" s="97"/>
      <c r="R9" s="97"/>
      <c r="S9" s="97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</row>
    <row r="10" spans="1:68" ht="23.25" x14ac:dyDescent="0.5">
      <c r="A10" s="93"/>
      <c r="B10" s="458" t="s">
        <v>141</v>
      </c>
      <c r="C10" s="458"/>
      <c r="D10" s="217" t="str">
        <f>IF(COUNTBLANK('ตาราง 1 '!F36)+COUNTBLANK('ตาราง 1 '!F37)+COUNTBLANK('ตาราง 1 '!F42)=3,"",COUNT('ตาราง 1 '!F36,'ตาราง 1 '!F37,'ตาราง 1 '!F42))</f>
        <v/>
      </c>
      <c r="E10" s="217" t="s">
        <v>146</v>
      </c>
      <c r="F10" s="217" t="s">
        <v>146</v>
      </c>
      <c r="G10" s="248" t="str">
        <f>IF(COUNTBLANK('ตาราง 1 '!F36)+COUNTBLANK('ตาราง 1 '!F37)+COUNTBLANK('ตาราง 1 '!F42)=3,"",COUNT('ตาราง 1 '!F36,'ตาราง 1 '!F37,'ตาราง 1 '!F42))</f>
        <v/>
      </c>
      <c r="H10" s="220" t="str">
        <f>IF(COUNTBLANK('ตาราง 1 '!F36)+COUNTBLANK('ตาราง 1 '!F37)+COUNTBLANK('ตาราง 1 '!F42)=3,"",SUM('ตาราง 1 '!F36,'ตาราง 1 '!F37,'ตาราง 1 '!F42))</f>
        <v/>
      </c>
      <c r="I10" s="220" t="str">
        <f>IF(OR(ISBLANK(H10),ISBLANK(G10)),"",IF(ISERROR(H10/G10),"",H10/G10))</f>
        <v/>
      </c>
      <c r="J10" s="218" t="s">
        <v>146</v>
      </c>
      <c r="K10" s="219"/>
      <c r="L10" s="218" t="s">
        <v>146</v>
      </c>
      <c r="M10" s="219"/>
      <c r="N10" s="221">
        <f>SUM(H10)</f>
        <v>0</v>
      </c>
      <c r="O10" s="241" t="str">
        <f>IF(OR(ISBLANK(N10),ISBLANK(G10)),"",IF(ISERROR(N10/G10),"",N10/G10))</f>
        <v/>
      </c>
      <c r="P10" s="222" t="str">
        <f>IF(AND(O10&gt;=4.01,O10&lt;=5),"ดีมาก",IF(AND(O10&gt;=3.01,O10&lt;=4),"ดี",IF(AND(O10&gt;=2.01,O10&lt;=3),"พอใช้",IF(AND(O10&gt;=0.01,O10&lt;=2),"น้อย",""))))</f>
        <v/>
      </c>
      <c r="Q10" s="97"/>
      <c r="R10" s="97"/>
      <c r="S10" s="97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</row>
    <row r="11" spans="1:68" ht="23.25" x14ac:dyDescent="0.5">
      <c r="A11" s="93"/>
      <c r="B11" s="463" t="s">
        <v>142</v>
      </c>
      <c r="C11" s="463"/>
      <c r="D11" s="217" t="str">
        <f>IF(COUNTBLANK('ตาราง 1 '!F46)=1,"",COUNT('ตาราง 1 '!F46))</f>
        <v/>
      </c>
      <c r="E11" s="217" t="str">
        <f>IF(COUNTBLANK('ตาราง 1 '!F47)+COUNTBLANK('ตาราง 1 '!F48)+COUNTBLANK('ตาราง 1 '!F49)=3,"",COUNT('ตาราง 1 '!F47,'ตาราง 1 '!F48,'ตาราง 1 '!F49))</f>
        <v/>
      </c>
      <c r="F11" s="217" t="s">
        <v>146</v>
      </c>
      <c r="G11" s="248" t="str">
        <f>IF(COUNTBLANK('ตาราง 1 '!F47)+COUNTBLANK('ตาราง 1 '!F48)+COUNTBLANK('ตาราง 1 '!F49)+COUNTBLANK('ตาราง 1 '!F46)=4,"",COUNT('ตาราง 1 '!F47,'ตาราง 1 '!F48,'ตาราง 1 '!F49,'ตาราง 1 '!F46))</f>
        <v/>
      </c>
      <c r="H11" s="220" t="str">
        <f>IF(COUNTBLANK('ตาราง 1 '!F46)=1,"",SUM('ตาราง 1 '!F46))</f>
        <v/>
      </c>
      <c r="I11" s="220" t="str">
        <f>IF(OR(ISBLANK(H11),ISBLANK(D11)),"",IF(ISERROR(H11/D11),"",H11/D11))</f>
        <v/>
      </c>
      <c r="J11" s="220" t="str">
        <f>IF(COUNTBLANK('ตาราง 1 '!F47)+COUNTBLANK('ตาราง 1 '!F48)+COUNTBLANK('ตาราง 1 '!F49)=3,"",SUM('ตาราง 1 '!F47,'ตาราง 1 '!F48,'ตาราง 1 '!F49))</f>
        <v/>
      </c>
      <c r="K11" s="220" t="str">
        <f>IF(OR(ISBLANK(J11),ISBLANK(E11)),"",IF(ISERROR(J11/E11),"",J11/E11))</f>
        <v/>
      </c>
      <c r="L11" s="218" t="s">
        <v>146</v>
      </c>
      <c r="M11" s="219"/>
      <c r="N11" s="221">
        <f>SUM(H11,J11)</f>
        <v>0</v>
      </c>
      <c r="O11" s="241" t="str">
        <f>IF(OR(ISBLANK(N11),ISBLANK(G11)),"",IF(ISERROR(N11/G11),"",N11/G11))</f>
        <v/>
      </c>
      <c r="P11" s="222" t="str">
        <f>IF(AND(O11&gt;=4.01,O11&lt;=5),"ดีมาก",IF(AND(O11&gt;=3.01,O11&lt;=4),"ดี",IF(AND(O11&gt;=2.01,O11&lt;=3),"พอใช้",IF(AND(O11&gt;=0.01,O11&lt;=2),"น้อย",""))))</f>
        <v/>
      </c>
      <c r="Q11" s="97"/>
      <c r="R11" s="97"/>
      <c r="S11" s="97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</row>
    <row r="12" spans="1:68" ht="23.25" x14ac:dyDescent="0.5">
      <c r="A12" s="93"/>
      <c r="B12" s="458" t="s">
        <v>143</v>
      </c>
      <c r="C12" s="458"/>
      <c r="D12" s="223"/>
      <c r="E12" s="223" t="str">
        <f>IF(COUNTBLANK('ตาราง 1 '!F53)=1,"",COUNT('ตาราง 1 '!F53))</f>
        <v/>
      </c>
      <c r="F12" s="223" t="s">
        <v>146</v>
      </c>
      <c r="G12" s="249" t="str">
        <f>IF(COUNTBLANK('ตาราง 1 '!F53)=1,"",COUNT('ตาราง 1 '!F53))</f>
        <v/>
      </c>
      <c r="H12" s="224" t="s">
        <v>146</v>
      </c>
      <c r="I12" s="225"/>
      <c r="J12" s="226" t="str">
        <f>IF(COUNTBLANK('ตาราง 1 '!E53)=1,"",SUM('ตาราง 1 '!E53))</f>
        <v/>
      </c>
      <c r="K12" s="226" t="str">
        <f>IF(OR(ISBLANK(J12),ISBLANK(G12)),"",IF(ISERROR(J12/G12),"",J12/G12))</f>
        <v/>
      </c>
      <c r="L12" s="224" t="s">
        <v>146</v>
      </c>
      <c r="M12" s="225"/>
      <c r="N12" s="227">
        <f>SUM(J12)</f>
        <v>0</v>
      </c>
      <c r="O12" s="250" t="str">
        <f>IF(OR(ISBLANK(J12),ISBLANK(G12)),"",IF(ISERROR(J12/G12),"",J12/G12))</f>
        <v/>
      </c>
      <c r="P12" s="222" t="str">
        <f>IF(AND(O12&gt;=4.01,O12&lt;=5),"ดีมาก",IF(AND(O12&gt;=3.01,O12&lt;=4),"ดี",IF(AND(O12&gt;=2.01,O12&lt;=3),"พอใช้",IF(AND(O12&gt;=0.01,O12&lt;=2),"น้อย",""))))</f>
        <v/>
      </c>
      <c r="Q12" s="97"/>
      <c r="R12" s="97"/>
      <c r="S12" s="97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</row>
    <row r="13" spans="1:68" ht="19.5" hidden="1" customHeight="1" x14ac:dyDescent="0.5">
      <c r="A13" s="93"/>
      <c r="B13" s="228" t="s">
        <v>144</v>
      </c>
      <c r="C13" s="229"/>
      <c r="D13" s="230">
        <f>IF(COUNTBLANK('ตาราง 1 '!D47)+COUNTBLANK('ตาราง 1 '!D48)+COUNTBLANK('ตาราง 1 '!D49)=4,"",COUNT('ตาราง 1 '!D47,'ตาราง 1 '!D48,'ตาราง 1 '!D49))</f>
        <v>0</v>
      </c>
      <c r="E13" s="230">
        <f>IF(COUNTBLANK('ตาราง 1 '!E47)+COUNTBLANK('ตาราง 1 '!E48)+COUNTBLANK('ตาราง 1 '!E49)=4,"",COUNT('ตาราง 1 '!E47,'ตาราง 1 '!E48,'ตาราง 1 '!E49))</f>
        <v>0</v>
      </c>
      <c r="F13" s="230">
        <f>IF(COUNTBLANK('ตาราง 1 '!E47)+COUNTBLANK('ตาราง 1 '!E48)+COUNTBLANK('ตาราง 1 '!E49)=4,"",COUNT('ตาราง 1 '!E47,'ตาราง 1 '!E48,'ตาราง 1 '!E49))</f>
        <v>0</v>
      </c>
      <c r="G13" s="230">
        <f>IF(COUNTBLANK('ตาราง 1 '!F47)+COUNTBLANK('ตาราง 1 '!F48)+COUNTBLANK('ตาราง 1 '!F49)=4,"",COUNT('ตาราง 1 '!F47,'ตาราง 1 '!F48,'ตาราง 1 '!F49))</f>
        <v>0</v>
      </c>
      <c r="H13" s="231" t="str">
        <f>IF(COUNTBLANK('ตาราง 1 '!E30)+COUNTBLANK('ตาราง 1 '!E31)+COUNTBLANK('ตาราง 1 '!E32)+COUNTBLANK('ตาราง 1 '!E36)+COUNTBLANK('ตาราง 1 '!E37)+COUNTBLANK('ตาราง 1 '!E42)+COUNTBLANK('ตาราง 1 '!E46)=7,"",SUM('ตาราง 1 '!E30,'ตาราง 1 '!E31,'ตาราง 1 '!E32,'ตาราง 1 '!E36,'ตาราง 1 '!E37,'ตาราง 1 '!E42,'ตาราง 1 '!E46))</f>
        <v/>
      </c>
      <c r="I13" s="231" t="str">
        <f>IF(COUNTBLANK('ตาราง 1 '!F30)+COUNTBLANK('ตาราง 1 '!F31)+COUNTBLANK('ตาราง 1 '!F32)+COUNTBLANK('ตาราง 1 '!F36)+COUNTBLANK('ตาราง 1 '!F37)+COUNTBLANK('ตาราง 1 '!F42)+COUNTBLANK('ตาราง 1 '!F46)=7,"",SUM('ตาราง 1 '!F30,'ตาราง 1 '!F31,'ตาราง 1 '!F32,'ตาราง 1 '!F36,'ตาราง 1 '!F37,'ตาราง 1 '!F42,'ตาราง 1 '!F46))</f>
        <v/>
      </c>
      <c r="J13" s="231" t="str">
        <f>IF(COUNTBLANK('ตาราง 1 '!E47)+COUNTBLANK('ตาราง 1 '!E48)+COUNTBLANK('ตาราง 1 '!E49)+COUNTBLANK('ตาราง 1 '!E53)=4,"",SUM('ตาราง 1 '!E47,'ตาราง 1 '!E48,'ตาราง 1 '!E49,'ตาราง 1 '!E53))</f>
        <v/>
      </c>
      <c r="K13" s="231" t="str">
        <f>IF(COUNTBLANK('ตาราง 1 '!F47)+COUNTBLANK('ตาราง 1 '!F48)+COUNTBLANK('ตาราง 1 '!F49)+COUNTBLANK('ตาราง 1 '!F53)=4,"",SUM('ตาราง 1 '!F47,'ตาราง 1 '!F48,'ตาราง 1 '!F49,'ตาราง 1 '!F53))</f>
        <v/>
      </c>
      <c r="L13" s="231" t="str">
        <f>IF(COUNTBLANK('ตาราง 1 '!E25)+COUNTBLANK('ตาราง 1 '!E26)=2,"",SUM('ตาราง 1 '!E25,'ตาราง 1 '!E26))</f>
        <v/>
      </c>
      <c r="M13" s="231" t="str">
        <f>IF(COUNTBLANK('ตาราง 1 '!F25)+COUNTBLANK('ตาราง 1 '!F26)=2,"",SUM('ตาราง 1 '!F25,'ตาราง 1 '!F26))</f>
        <v/>
      </c>
      <c r="N13" s="232"/>
      <c r="O13" s="232"/>
      <c r="P13" s="233"/>
      <c r="Q13" s="97"/>
      <c r="R13" s="97"/>
      <c r="S13" s="97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</row>
    <row r="14" spans="1:68" ht="19.5" hidden="1" customHeight="1" x14ac:dyDescent="0.5">
      <c r="A14" s="93"/>
      <c r="B14" s="234"/>
      <c r="C14" s="235"/>
      <c r="D14" s="236">
        <f>IF(COUNTBLANK('ตาราง 1 '!D25:D26)+COUNTBLANK('ตาราง 1 '!D30:D32)+COUNTBLANK('ตาราง 1 '!D36)+COUNTBLANK('ตาราง 1 '!D37)+COUNTBLANK('ตาราง 1 '!D42)+COUNTBLANK('ตาราง 1 '!D46:D49)+COUNTBLANK('ตาราง 1 '!D53)=13,"",SUM('ตาราง 1 '!D25,'ตาราง 1 '!D26,'ตาราง 1 '!D30:D32,'ตาราง 1 '!D36,'ตาราง 1 '!D37,'ตาราง 1 '!D42,'ตาราง 1 '!D46:D49,'ตาราง 1 '!D53))</f>
        <v>0</v>
      </c>
      <c r="E14" s="236" t="str">
        <f>IF(COUNTBLANK('ตาราง 1 '!E25:E26)+COUNTBLANK('ตาราง 1 '!E30:E32)+COUNTBLANK('ตาราง 1 '!E36)+COUNTBLANK('ตาราง 1 '!E37)+COUNTBLANK('ตาราง 1 '!E42)+COUNTBLANK('ตาราง 1 '!E46:E49)+COUNTBLANK('ตาราง 1 '!E53)=13,"",SUM('ตาราง 1 '!E25,'ตาราง 1 '!E26,'ตาราง 1 '!E30:E32,'ตาราง 1 '!E36,'ตาราง 1 '!E37,'ตาราง 1 '!E42,'ตาราง 1 '!E46:E49,'ตาราง 1 '!E53))</f>
        <v/>
      </c>
      <c r="F14" s="236" t="str">
        <f>IF(COUNTBLANK('ตาราง 1 '!E25:E26)+COUNTBLANK('ตาราง 1 '!E30:E32)+COUNTBLANK('ตาราง 1 '!E36)+COUNTBLANK('ตาราง 1 '!E37)+COUNTBLANK('ตาราง 1 '!E42)+COUNTBLANK('ตาราง 1 '!E46:E49)+COUNTBLANK('ตาราง 1 '!E53)=13,"",SUM('ตาราง 1 '!E25,'ตาราง 1 '!E26,'ตาราง 1 '!E30:E32,'ตาราง 1 '!E36,'ตาราง 1 '!E37,'ตาราง 1 '!E42,'ตาราง 1 '!E46:E49,'ตาราง 1 '!E53))</f>
        <v/>
      </c>
      <c r="G14" s="236" t="str">
        <f>IF(COUNTBLANK('ตาราง 1 '!F25:F26)+COUNTBLANK('ตาราง 1 '!F30:F32)+COUNTBLANK('ตาราง 1 '!F36)+COUNTBLANK('ตาราง 1 '!F37)+COUNTBLANK('ตาราง 1 '!F42)+COUNTBLANK('ตาราง 1 '!F46:F49)+COUNTBLANK('ตาราง 1 '!F53)=13,"",SUM('ตาราง 1 '!F25,'ตาราง 1 '!F26,'ตาราง 1 '!F30:F32,'ตาราง 1 '!F36,'ตาราง 1 '!F37,'ตาราง 1 '!F42,'ตาราง 1 '!F46:F49,'ตาราง 1 '!F53))</f>
        <v/>
      </c>
      <c r="H14" s="237" t="str">
        <f>IF(COUNTBLANK('ตาราง 1 '!E30)+COUNTBLANK('ตาราง 1 '!E31)+COUNTBLANK('ตาราง 1 '!E32)+COUNTBLANK('ตาราง 1 '!E36)+COUNTBLANK('ตาราง 1 '!E37)+COUNTBLANK('ตาราง 1 '!E42)+COUNTBLANK('ตาราง 1 '!E46)=7,"",COUNT('ตาราง 1 '!E30,'ตาราง 1 '!E31,'ตาราง 1 '!E32,'ตาราง 1 '!E36,'ตาราง 1 '!E37,'ตาราง 1 '!E42,'ตาราง 1 '!E46))</f>
        <v/>
      </c>
      <c r="I14" s="237" t="str">
        <f>IF(COUNTBLANK('ตาราง 1 '!F30)+COUNTBLANK('ตาราง 1 '!F31)+COUNTBLANK('ตาราง 1 '!F32)+COUNTBLANK('ตาราง 1 '!F36)+COUNTBLANK('ตาราง 1 '!F37)+COUNTBLANK('ตาราง 1 '!F42)+COUNTBLANK('ตาราง 1 '!F46)=7,"",COUNT('ตาราง 1 '!F30,'ตาราง 1 '!F31,'ตาราง 1 '!F32,'ตาราง 1 '!F36,'ตาราง 1 '!F37,'ตาราง 1 '!F42,'ตาราง 1 '!F46))</f>
        <v/>
      </c>
      <c r="J14" s="237" t="str">
        <f>IF(COUNTBLANK('ตาราง 1 '!E47)+COUNTBLANK('ตาราง 1 '!E48)+COUNTBLANK('ตาราง 1 '!E49)+COUNTBLANK('ตาราง 1 '!E53)=4,"",COUNT('ตาราง 1 '!E47,'ตาราง 1 '!E48,'ตาราง 1 '!E49,'ตาราง 1 '!E53))</f>
        <v/>
      </c>
      <c r="K14" s="237" t="str">
        <f>IF(COUNTBLANK('ตาราง 1 '!F47)+COUNTBLANK('ตาราง 1 '!F48)+COUNTBLANK('ตาราง 1 '!F49)+COUNTBLANK('ตาราง 1 '!F53)=4,"",COUNT('ตาราง 1 '!F47,'ตาราง 1 '!F48,'ตาราง 1 '!F49,'ตาราง 1 '!F53))</f>
        <v/>
      </c>
      <c r="L14" s="237" t="str">
        <f>IF(COUNTBLANK('ตาราง 1 '!E25)+COUNTBLANK('ตาราง 1 '!E26)=2,"",COUNT('ตาราง 1 '!E25,'ตาราง 1 '!E26))</f>
        <v/>
      </c>
      <c r="M14" s="237" t="str">
        <f>IF(COUNTBLANK('ตาราง 1 '!F25)+COUNTBLANK('ตาราง 1 '!F26)=2,"",COUNT('ตาราง 1 '!F25,'ตาราง 1 '!F26))</f>
        <v/>
      </c>
      <c r="N14" s="238" t="str">
        <f>IF(COUNTBLANK(J25:J26)+COUNTBLANK(J29:J31)+COUNTBLANK(J34)+COUNTBLANK(J35)+COUNTBLANK(J40)+COUNTBLANK(J43:J46)+COUNTBLANK(J49)=13,"",COUNT(J25,J26,J29:J31,J34,J35,J40,J43:J46,J49))</f>
        <v/>
      </c>
      <c r="O14" s="238" t="str">
        <f>IF(COUNTBLANK(K25:K26)+COUNTBLANK(K29:K31)+COUNTBLANK(K34)+COUNTBLANK(K35)+COUNTBLANK(K40)+COUNTBLANK(K43:K46)+COUNTBLANK(K49)=13,"",COUNT(K25,K26,K29:K31,K34,K35,K40,K43:K46,K49))</f>
        <v/>
      </c>
      <c r="P14" s="239"/>
      <c r="Q14" s="97"/>
      <c r="R14" s="97"/>
      <c r="S14" s="97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</row>
    <row r="15" spans="1:68" ht="22.15" hidden="1" customHeight="1" x14ac:dyDescent="0.5">
      <c r="A15" s="93"/>
      <c r="B15" s="464"/>
      <c r="C15" s="465"/>
      <c r="D15" s="240"/>
      <c r="E15" s="240"/>
      <c r="F15" s="240"/>
      <c r="G15" s="240"/>
      <c r="H15" s="241">
        <f>SUM(H9:H11)</f>
        <v>0</v>
      </c>
      <c r="I15" s="241" t="str">
        <f>IF(G6="",,IF(OR(ISBLANK(I12),ISBLANK(I13)),"",IF(ISERROR(I12/I13),"",I12/I13)))</f>
        <v/>
      </c>
      <c r="J15" s="241">
        <f>SUM(J11,J12)</f>
        <v>0</v>
      </c>
      <c r="K15" s="241"/>
      <c r="L15" s="241">
        <f>SUM(L8)</f>
        <v>0</v>
      </c>
      <c r="M15" s="241" t="str">
        <f>IF(G6="",,IF(OR(ISBLANK(M12),ISBLANK(M13)),"",IF(ISERROR(M12/M13),"",M12/M13)))</f>
        <v/>
      </c>
      <c r="N15" s="242"/>
      <c r="O15" s="242" t="str">
        <f>IF(G6="",,IF(OR(ISBLANK(G13),ISBLANK(G15)),"",IF(ISERROR(G13/G15),"",G13/G15)))</f>
        <v/>
      </c>
      <c r="P15" s="243"/>
      <c r="Q15" s="97"/>
      <c r="R15" s="97"/>
      <c r="S15" s="97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</row>
    <row r="16" spans="1:68" ht="22.15" customHeight="1" x14ac:dyDescent="0.5">
      <c r="A16" s="93"/>
      <c r="B16" s="466" t="s">
        <v>144</v>
      </c>
      <c r="C16" s="467"/>
      <c r="D16" s="240">
        <f>SUM(D7:D12)</f>
        <v>0</v>
      </c>
      <c r="E16" s="240">
        <f>SUM(E8:E12)</f>
        <v>0</v>
      </c>
      <c r="F16" s="240">
        <f>SUM(F8:F12)</f>
        <v>0</v>
      </c>
      <c r="G16" s="240" t="str">
        <f>IF(COUNTBLANK('ตาราง 1 '!F25:F26)+COUNTBLANK('ตาราง 1 '!F30:F32)+COUNTBLANK('ตาราง 1 '!F36)+COUNTBLANK('ตาราง 1 '!F37)+COUNTBLANK('ตาราง 1 '!F42)+COUNTBLANK('ตาราง 1 '!F46:F49)+COUNTBLANK('ตาราง 1 '!F53)=13,"",COUNT('ตาราง 1 '!F25,'ตาราง 1 '!F26,'ตาราง 1 '!F30:F32,'ตาราง 1 '!F36,'ตาราง 1 '!F37,'ตาราง 1 '!F42,'ตาราง 1 '!F46:F49,'ตาราง 1 '!F53))</f>
        <v/>
      </c>
      <c r="H16" s="241"/>
      <c r="I16" s="241" t="str">
        <f>IF(B3="",,IF(OR(ISBLANK(H15),ISBLANK(D16)),"",IF(ISERROR(H15/D16),"",H15/D16)))</f>
        <v/>
      </c>
      <c r="J16" s="241"/>
      <c r="K16" s="241" t="str">
        <f>IF(B3="",,IF(OR(ISBLANK(J15),ISBLANK(E16)),"",IF(ISERROR(J15/E16),"",J15/E16)))</f>
        <v/>
      </c>
      <c r="L16" s="241"/>
      <c r="M16" s="241" t="str">
        <f>IF(B3="",,IF(OR(ISBLANK(L15),ISBLANK(F16)),"",IF(ISERROR(L15/F16),"",L15/F16)))</f>
        <v/>
      </c>
      <c r="N16" s="242">
        <f>SUM(N8:N12)</f>
        <v>0</v>
      </c>
      <c r="O16" s="242" t="str">
        <f>IF(B3="",,IF(OR(ISBLANK(G14),ISBLANK(G16)),"",IF(ISERROR(G14/G16),"",G14/G16)))</f>
        <v/>
      </c>
      <c r="P16" s="244" t="str">
        <f>IF(AND(O16&gt;=4.01,O16&lt;=5),"ดีมาก",IF(AND(O16&gt;=3.01,O16&lt;=4),"ดี",IF(AND(O16&gt;=2.01,O16&lt;=3),"พอใช้",IF(AND(O16&gt;=0.01,O16&lt;=2),"น้อย",""))))</f>
        <v/>
      </c>
      <c r="Q16" s="97"/>
      <c r="R16" s="97"/>
      <c r="S16" s="97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</row>
    <row r="17" spans="1:68" ht="23.25" x14ac:dyDescent="0.5">
      <c r="A17" s="93"/>
      <c r="B17" s="459" t="s">
        <v>145</v>
      </c>
      <c r="C17" s="459"/>
      <c r="D17" s="460"/>
      <c r="E17" s="460"/>
      <c r="F17" s="460"/>
      <c r="G17" s="460"/>
      <c r="H17" s="245"/>
      <c r="I17" s="245" t="str">
        <f>IF(AND(I16&gt;=4.01,I16&lt;=5),"ดีมาก",IF(AND(I16&gt;=3.01,I16&lt;=4),"ดี",IF(AND(I16&gt;=2.01,I16&lt;=3),"พอใช้",IF(AND(I16&gt;=0.01,I16&lt;=2),"น้อย",""))))</f>
        <v/>
      </c>
      <c r="J17" s="245"/>
      <c r="K17" s="245" t="str">
        <f>IF(AND(K16&gt;=4.01,K16&lt;=5),"ดีมาก",IF(AND(K16&gt;=3.01,K16&lt;=4),"ดี",IF(AND(K16&gt;=2.01,K16&lt;=3),"พอใช้",IF(AND(K16&gt;=0.01,K16&lt;=2),"น้อย",""))))</f>
        <v/>
      </c>
      <c r="L17" s="245"/>
      <c r="M17" s="245" t="str">
        <f>IF(AND(M16&gt;=4.01,M16&lt;=5),"ดีมาก",IF(AND(M16&gt;=3.01,M16&lt;=4),"ดี",IF(AND(M16&gt;=2.01,M16&lt;=3),"พอใช้",IF(AND(M16&gt;=0.01,M16&lt;=2),"น้อย",""))))</f>
        <v/>
      </c>
      <c r="N17" s="246"/>
      <c r="O17" s="245" t="str">
        <f>IF(AND(O16&gt;=4.01,O16&lt;=5),"ดีมาก",IF(AND(O16&gt;=3.01,O16&lt;=4),"ดี",IF(AND(O16&gt;=2.01,O16&lt;=3),"พอใช้",IF(AND(O16&gt;=0.01,O16&lt;=2),"น้อย",""))))</f>
        <v/>
      </c>
      <c r="P17" s="247"/>
      <c r="Q17" s="97"/>
      <c r="R17" s="97"/>
      <c r="S17" s="97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</row>
    <row r="18" spans="1:68" x14ac:dyDescent="0.25">
      <c r="A18" s="93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</row>
    <row r="19" spans="1:68" x14ac:dyDescent="0.25">
      <c r="A19" s="93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</row>
    <row r="20" spans="1:68" x14ac:dyDescent="0.25">
      <c r="A20" s="93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461" t="s">
        <v>152</v>
      </c>
      <c r="P20" s="461"/>
      <c r="Q20" s="97"/>
      <c r="R20" s="97"/>
      <c r="S20" s="97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</row>
    <row r="21" spans="1:68" ht="12.6" customHeight="1" x14ac:dyDescent="0.25">
      <c r="A21" s="93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462">
        <v>42394</v>
      </c>
      <c r="P21" s="462"/>
      <c r="Q21" s="97"/>
      <c r="R21" s="97"/>
      <c r="S21" s="97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</row>
    <row r="22" spans="1:68" x14ac:dyDescent="0.25">
      <c r="A22" s="93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</row>
    <row r="23" spans="1:68" x14ac:dyDescent="0.25">
      <c r="A23" s="93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</row>
    <row r="24" spans="1:68" x14ac:dyDescent="0.25">
      <c r="A24" s="93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1:68" x14ac:dyDescent="0.25">
      <c r="A25" s="93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</row>
    <row r="26" spans="1:68" x14ac:dyDescent="0.25">
      <c r="A26" s="93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</row>
    <row r="27" spans="1:68" x14ac:dyDescent="0.25">
      <c r="A27" s="93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</row>
    <row r="28" spans="1:68" x14ac:dyDescent="0.25">
      <c r="A28" s="93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</row>
    <row r="29" spans="1:68" x14ac:dyDescent="0.25">
      <c r="A29" s="93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</row>
    <row r="30" spans="1:68" x14ac:dyDescent="0.25">
      <c r="A30" s="93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</row>
    <row r="31" spans="1:68" x14ac:dyDescent="0.25">
      <c r="A31" s="93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</row>
    <row r="32" spans="1:68" x14ac:dyDescent="0.25">
      <c r="A32" s="93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</row>
    <row r="33" spans="1:66" x14ac:dyDescent="0.25">
      <c r="A33" s="93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</row>
    <row r="34" spans="1:66" x14ac:dyDescent="0.25">
      <c r="A34" s="93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</row>
    <row r="35" spans="1:66" x14ac:dyDescent="0.25">
      <c r="A35" s="93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</row>
    <row r="36" spans="1:66" x14ac:dyDescent="0.25">
      <c r="A36" s="93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</row>
    <row r="37" spans="1:66" x14ac:dyDescent="0.25">
      <c r="A37" s="93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</row>
    <row r="38" spans="1:66" x14ac:dyDescent="0.25">
      <c r="A38" s="93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</row>
    <row r="39" spans="1:66" x14ac:dyDescent="0.25">
      <c r="A39" s="93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</row>
    <row r="40" spans="1:66" x14ac:dyDescent="0.25">
      <c r="A40" s="93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</row>
    <row r="41" spans="1:66" x14ac:dyDescent="0.25">
      <c r="A41" s="93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</row>
    <row r="42" spans="1:66" x14ac:dyDescent="0.25">
      <c r="A42" s="93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</row>
    <row r="43" spans="1:66" x14ac:dyDescent="0.25">
      <c r="A43" s="93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</row>
    <row r="44" spans="1:66" x14ac:dyDescent="0.25">
      <c r="A44" s="93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</row>
    <row r="45" spans="1:66" x14ac:dyDescent="0.25">
      <c r="A45" s="93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</row>
    <row r="46" spans="1:66" x14ac:dyDescent="0.25">
      <c r="A46" s="93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</row>
    <row r="47" spans="1:66" x14ac:dyDescent="0.25">
      <c r="A47" s="93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</row>
    <row r="48" spans="1:66" x14ac:dyDescent="0.25">
      <c r="A48" s="93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</row>
    <row r="49" spans="1:66" x14ac:dyDescent="0.25">
      <c r="A49" s="93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</row>
    <row r="50" spans="1:66" x14ac:dyDescent="0.25">
      <c r="A50" s="93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</row>
    <row r="51" spans="1:66" x14ac:dyDescent="0.25">
      <c r="A51" s="93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</row>
    <row r="52" spans="1:66" x14ac:dyDescent="0.25">
      <c r="A52" s="93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</row>
    <row r="53" spans="1:66" x14ac:dyDescent="0.25">
      <c r="A53" s="93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</row>
    <row r="54" spans="1:66" x14ac:dyDescent="0.25">
      <c r="A54" s="93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</row>
    <row r="55" spans="1:66" x14ac:dyDescent="0.25">
      <c r="A55" s="93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</row>
    <row r="56" spans="1:66" x14ac:dyDescent="0.25">
      <c r="A56" s="93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</row>
    <row r="57" spans="1:66" x14ac:dyDescent="0.25">
      <c r="A57" s="93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</row>
    <row r="58" spans="1:66" x14ac:dyDescent="0.25">
      <c r="A58" s="93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</row>
    <row r="59" spans="1:66" x14ac:dyDescent="0.25">
      <c r="A59" s="93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</row>
    <row r="60" spans="1:66" x14ac:dyDescent="0.25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</row>
    <row r="61" spans="1:66" x14ac:dyDescent="0.25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</row>
    <row r="62" spans="1:66" x14ac:dyDescent="0.25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</row>
    <row r="63" spans="1:66" x14ac:dyDescent="0.25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</row>
    <row r="64" spans="1:66" x14ac:dyDescent="0.25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</row>
    <row r="65" spans="1:66" x14ac:dyDescent="0.25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</row>
    <row r="66" spans="1:66" x14ac:dyDescent="0.25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</row>
    <row r="67" spans="1:66" x14ac:dyDescent="0.25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</row>
    <row r="68" spans="1:66" x14ac:dyDescent="0.25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</row>
    <row r="69" spans="1:66" x14ac:dyDescent="0.25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</row>
    <row r="70" spans="1:66" x14ac:dyDescent="0.25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</row>
    <row r="71" spans="1:66" x14ac:dyDescent="0.25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</row>
    <row r="72" spans="1:66" x14ac:dyDescent="0.25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</row>
    <row r="73" spans="1:66" x14ac:dyDescent="0.25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</row>
    <row r="74" spans="1:66" x14ac:dyDescent="0.25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</row>
    <row r="75" spans="1:66" x14ac:dyDescent="0.25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</row>
    <row r="76" spans="1:66" x14ac:dyDescent="0.25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</row>
    <row r="77" spans="1:66" x14ac:dyDescent="0.25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</row>
    <row r="78" spans="1:66" x14ac:dyDescent="0.25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</row>
    <row r="79" spans="1:66" x14ac:dyDescent="0.25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</row>
    <row r="80" spans="1:66" x14ac:dyDescent="0.25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</row>
    <row r="81" spans="1:66" x14ac:dyDescent="0.25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</row>
    <row r="82" spans="1:66" x14ac:dyDescent="0.25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</row>
    <row r="83" spans="1:66" x14ac:dyDescent="0.25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</row>
    <row r="84" spans="1:66" x14ac:dyDescent="0.25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</row>
    <row r="85" spans="1:66" x14ac:dyDescent="0.25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</row>
    <row r="86" spans="1:66" x14ac:dyDescent="0.25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</row>
    <row r="87" spans="1:66" x14ac:dyDescent="0.25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</row>
    <row r="88" spans="1:66" x14ac:dyDescent="0.25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</row>
    <row r="89" spans="1:66" x14ac:dyDescent="0.25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</row>
    <row r="90" spans="1:66" x14ac:dyDescent="0.25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</row>
    <row r="91" spans="1:66" x14ac:dyDescent="0.25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</row>
    <row r="92" spans="1:66" x14ac:dyDescent="0.25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</row>
    <row r="93" spans="1:66" x14ac:dyDescent="0.25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</row>
    <row r="94" spans="1:66" x14ac:dyDescent="0.25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</row>
    <row r="95" spans="1:66" x14ac:dyDescent="0.25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</row>
    <row r="96" spans="1:66" x14ac:dyDescent="0.25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</row>
    <row r="97" spans="1:66" x14ac:dyDescent="0.25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</row>
    <row r="98" spans="1:66" x14ac:dyDescent="0.25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</row>
    <row r="99" spans="1:66" x14ac:dyDescent="0.25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</row>
    <row r="100" spans="1:66" x14ac:dyDescent="0.25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</row>
    <row r="101" spans="1:66" x14ac:dyDescent="0.25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</row>
    <row r="102" spans="1:66" x14ac:dyDescent="0.25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</row>
    <row r="103" spans="1:66" x14ac:dyDescent="0.25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</row>
    <row r="104" spans="1:66" x14ac:dyDescent="0.25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</row>
    <row r="105" spans="1:66" x14ac:dyDescent="0.25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</row>
    <row r="106" spans="1:66" x14ac:dyDescent="0.25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</row>
    <row r="107" spans="1:66" x14ac:dyDescent="0.25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</row>
    <row r="108" spans="1:66" x14ac:dyDescent="0.25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</row>
    <row r="109" spans="1:66" x14ac:dyDescent="0.25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</row>
    <row r="110" spans="1:66" x14ac:dyDescent="0.25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</row>
    <row r="111" spans="1:66" x14ac:dyDescent="0.25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</row>
    <row r="112" spans="1:66" x14ac:dyDescent="0.25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</row>
    <row r="113" spans="1:66" x14ac:dyDescent="0.25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</row>
    <row r="114" spans="1:66" x14ac:dyDescent="0.25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</row>
    <row r="115" spans="1:66" x14ac:dyDescent="0.25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</row>
    <row r="116" spans="1:66" x14ac:dyDescent="0.25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</row>
    <row r="117" spans="1:66" x14ac:dyDescent="0.25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</row>
    <row r="118" spans="1:66" x14ac:dyDescent="0.25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</row>
    <row r="119" spans="1:66" x14ac:dyDescent="0.25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</row>
    <row r="120" spans="1:66" x14ac:dyDescent="0.25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</row>
    <row r="121" spans="1:66" x14ac:dyDescent="0.25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</row>
    <row r="122" spans="1:66" x14ac:dyDescent="0.25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</row>
    <row r="123" spans="1:66" x14ac:dyDescent="0.25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</row>
    <row r="124" spans="1:66" x14ac:dyDescent="0.25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</row>
    <row r="125" spans="1:66" x14ac:dyDescent="0.25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</row>
    <row r="126" spans="1:66" x14ac:dyDescent="0.25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</row>
    <row r="127" spans="1:66" x14ac:dyDescent="0.25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</row>
    <row r="128" spans="1:66" x14ac:dyDescent="0.25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</row>
    <row r="129" spans="1:66" x14ac:dyDescent="0.25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</row>
    <row r="130" spans="1:66" x14ac:dyDescent="0.25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</row>
    <row r="131" spans="1:66" x14ac:dyDescent="0.25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</row>
    <row r="132" spans="1:66" x14ac:dyDescent="0.25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</row>
    <row r="133" spans="1:66" x14ac:dyDescent="0.25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</row>
    <row r="134" spans="1:66" x14ac:dyDescent="0.25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</row>
    <row r="135" spans="1:66" x14ac:dyDescent="0.25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</row>
    <row r="136" spans="1:66" x14ac:dyDescent="0.25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</row>
    <row r="137" spans="1:66" x14ac:dyDescent="0.25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</row>
    <row r="138" spans="1:66" x14ac:dyDescent="0.25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</row>
    <row r="139" spans="1:66" x14ac:dyDescent="0.25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</row>
    <row r="140" spans="1:66" x14ac:dyDescent="0.25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</row>
    <row r="141" spans="1:66" x14ac:dyDescent="0.25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</row>
    <row r="142" spans="1:66" x14ac:dyDescent="0.25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</row>
    <row r="143" spans="1:66" x14ac:dyDescent="0.25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</row>
    <row r="144" spans="1:66" x14ac:dyDescent="0.25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</row>
    <row r="145" spans="1:66" x14ac:dyDescent="0.25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</row>
    <row r="146" spans="1:66" x14ac:dyDescent="0.25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</row>
    <row r="147" spans="1:66" x14ac:dyDescent="0.25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</row>
    <row r="148" spans="1:66" x14ac:dyDescent="0.25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</row>
    <row r="149" spans="1:66" x14ac:dyDescent="0.25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</row>
    <row r="150" spans="1:66" x14ac:dyDescent="0.25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</row>
    <row r="151" spans="1:66" x14ac:dyDescent="0.25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</row>
    <row r="152" spans="1:66" x14ac:dyDescent="0.25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</row>
    <row r="153" spans="1:66" x14ac:dyDescent="0.25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</row>
    <row r="154" spans="1:66" x14ac:dyDescent="0.25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</row>
    <row r="155" spans="1:66" x14ac:dyDescent="0.25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</row>
    <row r="156" spans="1:66" x14ac:dyDescent="0.25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</row>
    <row r="157" spans="1:66" x14ac:dyDescent="0.25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</row>
    <row r="158" spans="1:66" x14ac:dyDescent="0.25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</row>
    <row r="159" spans="1:66" x14ac:dyDescent="0.25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</row>
    <row r="160" spans="1:66" x14ac:dyDescent="0.25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</row>
    <row r="161" spans="1:66" x14ac:dyDescent="0.25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</row>
    <row r="162" spans="1:66" x14ac:dyDescent="0.25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</row>
    <row r="163" spans="1:66" x14ac:dyDescent="0.25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</row>
    <row r="164" spans="1:66" x14ac:dyDescent="0.25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</row>
    <row r="165" spans="1:66" x14ac:dyDescent="0.25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</row>
    <row r="166" spans="1:66" x14ac:dyDescent="0.25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</row>
    <row r="167" spans="1:66" x14ac:dyDescent="0.25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</row>
    <row r="168" spans="1:66" x14ac:dyDescent="0.25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</row>
    <row r="169" spans="1:66" x14ac:dyDescent="0.25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</row>
    <row r="170" spans="1:66" x14ac:dyDescent="0.25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</row>
    <row r="171" spans="1:66" x14ac:dyDescent="0.25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</row>
    <row r="172" spans="1:66" x14ac:dyDescent="0.25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</row>
    <row r="173" spans="1:66" x14ac:dyDescent="0.25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</row>
    <row r="174" spans="1:66" x14ac:dyDescent="0.25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</row>
    <row r="175" spans="1:66" x14ac:dyDescent="0.25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</row>
    <row r="176" spans="1:66" x14ac:dyDescent="0.25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</row>
    <row r="177" spans="1:66" x14ac:dyDescent="0.25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</row>
    <row r="178" spans="1:66" x14ac:dyDescent="0.25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</row>
    <row r="179" spans="1:66" x14ac:dyDescent="0.25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</row>
    <row r="180" spans="1:66" x14ac:dyDescent="0.25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</row>
    <row r="181" spans="1:66" x14ac:dyDescent="0.25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</row>
    <row r="182" spans="1:66" x14ac:dyDescent="0.25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</row>
    <row r="183" spans="1:66" x14ac:dyDescent="0.25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</row>
    <row r="184" spans="1:66" x14ac:dyDescent="0.25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</row>
    <row r="185" spans="1:66" x14ac:dyDescent="0.25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</row>
    <row r="186" spans="1:66" x14ac:dyDescent="0.25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</row>
    <row r="187" spans="1:66" x14ac:dyDescent="0.25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</row>
    <row r="188" spans="1:66" x14ac:dyDescent="0.25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</row>
    <row r="189" spans="1:66" x14ac:dyDescent="0.25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</row>
    <row r="190" spans="1:66" x14ac:dyDescent="0.25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</row>
    <row r="191" spans="1:66" x14ac:dyDescent="0.25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</row>
    <row r="192" spans="1:66" x14ac:dyDescent="0.25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</row>
    <row r="193" spans="1:66" x14ac:dyDescent="0.25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</row>
    <row r="194" spans="1:66" x14ac:dyDescent="0.25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</row>
    <row r="195" spans="1:66" x14ac:dyDescent="0.25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</row>
    <row r="196" spans="1:66" x14ac:dyDescent="0.25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</row>
    <row r="197" spans="1:66" x14ac:dyDescent="0.25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</row>
    <row r="198" spans="1:66" x14ac:dyDescent="0.25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</row>
    <row r="199" spans="1:66" x14ac:dyDescent="0.25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</row>
    <row r="200" spans="1:66" x14ac:dyDescent="0.25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</row>
    <row r="201" spans="1:66" x14ac:dyDescent="0.25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</row>
    <row r="202" spans="1:66" x14ac:dyDescent="0.25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</row>
    <row r="203" spans="1:66" x14ac:dyDescent="0.25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</row>
    <row r="204" spans="1:66" x14ac:dyDescent="0.25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</row>
    <row r="205" spans="1:66" x14ac:dyDescent="0.25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</row>
    <row r="206" spans="1:66" x14ac:dyDescent="0.25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</row>
    <row r="207" spans="1:66" x14ac:dyDescent="0.25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</row>
    <row r="208" spans="1:66" x14ac:dyDescent="0.25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</row>
    <row r="209" spans="1:66" x14ac:dyDescent="0.25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</row>
    <row r="210" spans="1:66" x14ac:dyDescent="0.25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</row>
    <row r="211" spans="1:66" x14ac:dyDescent="0.25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</row>
    <row r="212" spans="1:66" x14ac:dyDescent="0.25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</row>
    <row r="213" spans="1:66" x14ac:dyDescent="0.25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</row>
    <row r="214" spans="1:66" x14ac:dyDescent="0.25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</row>
    <row r="215" spans="1:66" x14ac:dyDescent="0.25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</row>
    <row r="216" spans="1:66" x14ac:dyDescent="0.25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</row>
  </sheetData>
  <sheetProtection algorithmName="SHA-512" hashValue="u+zl7qoZRW6imG7fLZfD9F+Dauuu2kmVplbMLmOQ6eb443kF655yXLkgWz2RdUAKaCpp1m4I3vaGf7xJlZn/Tg==" saltValue="myWXCq8NtB8BlfthB7XyWA==" spinCount="100000" sheet="1" objects="1" scenarios="1"/>
  <mergeCells count="18">
    <mergeCell ref="C3:I3"/>
    <mergeCell ref="C4:I4"/>
    <mergeCell ref="M3:P3"/>
    <mergeCell ref="M4:P4"/>
    <mergeCell ref="C5:P5"/>
    <mergeCell ref="B17:G17"/>
    <mergeCell ref="O20:P20"/>
    <mergeCell ref="O21:P21"/>
    <mergeCell ref="B10:C10"/>
    <mergeCell ref="B11:C11"/>
    <mergeCell ref="B12:C12"/>
    <mergeCell ref="B15:C15"/>
    <mergeCell ref="B16:C16"/>
    <mergeCell ref="G7:O7"/>
    <mergeCell ref="B6:C6"/>
    <mergeCell ref="B7:C7"/>
    <mergeCell ref="B8:C8"/>
    <mergeCell ref="B9:C9"/>
  </mergeCells>
  <pageMargins left="0.43307086614173229" right="0.23622047244094491" top="0.74803149606299213" bottom="0.74803149606299213" header="0.31496062992125984" footer="0.31496062992125984"/>
  <pageSetup paperSize="9" scale="85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อ้างอิง!$H$2:$H$4</xm:f>
          </x14:formula1>
          <xm:sqref>L4:M4</xm:sqref>
        </x14:dataValidation>
        <x14:dataValidation type="list" allowBlank="1" showInputMessage="1" showErrorMessage="1">
          <x14:formula1>
            <xm:f>อ้างอิง!$D$2:$D$9</xm:f>
          </x14:formula1>
          <xm:sqref>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1"/>
  <sheetViews>
    <sheetView zoomScaleNormal="100" workbookViewId="0">
      <selection activeCell="F6" sqref="F6"/>
    </sheetView>
  </sheetViews>
  <sheetFormatPr defaultColWidth="9.08984375" defaultRowHeight="21" x14ac:dyDescent="0.35"/>
  <cols>
    <col min="1" max="16384" width="9.08984375" style="100"/>
  </cols>
  <sheetData>
    <row r="1" spans="2:17" x14ac:dyDescent="0.35">
      <c r="G1" s="101" t="s">
        <v>31</v>
      </c>
      <c r="H1" s="100" t="s">
        <v>202</v>
      </c>
      <c r="J1" s="100" t="s">
        <v>157</v>
      </c>
    </row>
    <row r="2" spans="2:17" x14ac:dyDescent="0.35">
      <c r="B2" s="100" t="s">
        <v>203</v>
      </c>
      <c r="D2" s="100" t="s">
        <v>200</v>
      </c>
      <c r="F2" s="100" t="s">
        <v>201</v>
      </c>
      <c r="G2" s="102" t="s">
        <v>91</v>
      </c>
      <c r="H2" s="100" t="s">
        <v>129</v>
      </c>
      <c r="J2" s="94" t="s">
        <v>114</v>
      </c>
      <c r="K2" s="95" t="s">
        <v>154</v>
      </c>
      <c r="L2" s="95"/>
      <c r="M2" s="95"/>
      <c r="N2" s="95"/>
      <c r="O2" s="95"/>
      <c r="P2" s="95"/>
      <c r="Q2" s="95"/>
    </row>
    <row r="3" spans="2:17" x14ac:dyDescent="0.35">
      <c r="B3" s="100" t="s">
        <v>112</v>
      </c>
      <c r="D3" s="100" t="s">
        <v>119</v>
      </c>
      <c r="F3" s="100" t="s">
        <v>0</v>
      </c>
      <c r="G3" s="102">
        <v>0</v>
      </c>
      <c r="H3" s="100" t="s">
        <v>130</v>
      </c>
      <c r="J3" s="94" t="s">
        <v>113</v>
      </c>
      <c r="K3" s="95" t="s">
        <v>155</v>
      </c>
      <c r="L3" s="95"/>
      <c r="M3" s="95"/>
      <c r="N3" s="95"/>
      <c r="O3" s="95"/>
      <c r="P3" s="95"/>
      <c r="Q3" s="95"/>
    </row>
    <row r="4" spans="2:17" x14ac:dyDescent="0.35">
      <c r="B4" s="100" t="s">
        <v>113</v>
      </c>
      <c r="D4" s="100" t="s">
        <v>120</v>
      </c>
      <c r="F4" s="100" t="s">
        <v>70</v>
      </c>
      <c r="G4" s="102">
        <v>1</v>
      </c>
      <c r="H4" s="100" t="s">
        <v>131</v>
      </c>
      <c r="J4" s="94" t="s">
        <v>112</v>
      </c>
      <c r="K4" s="95" t="s">
        <v>156</v>
      </c>
      <c r="L4" s="95"/>
      <c r="M4" s="95"/>
      <c r="N4" s="95"/>
      <c r="O4" s="95"/>
      <c r="P4" s="95"/>
      <c r="Q4" s="95"/>
    </row>
    <row r="5" spans="2:17" x14ac:dyDescent="0.35">
      <c r="B5" s="100" t="s">
        <v>114</v>
      </c>
      <c r="D5" s="100" t="s">
        <v>121</v>
      </c>
      <c r="F5" s="252" t="s">
        <v>146</v>
      </c>
      <c r="G5" s="102">
        <v>2</v>
      </c>
    </row>
    <row r="6" spans="2:17" x14ac:dyDescent="0.35">
      <c r="D6" s="100" t="s">
        <v>122</v>
      </c>
      <c r="G6" s="102">
        <v>3</v>
      </c>
    </row>
    <row r="7" spans="2:17" x14ac:dyDescent="0.35">
      <c r="D7" s="100" t="s">
        <v>123</v>
      </c>
      <c r="G7" s="102">
        <v>4</v>
      </c>
      <c r="J7" s="95" t="s">
        <v>166</v>
      </c>
    </row>
    <row r="8" spans="2:17" x14ac:dyDescent="0.35">
      <c r="D8" s="100" t="s">
        <v>124</v>
      </c>
      <c r="F8" s="100" t="s">
        <v>201</v>
      </c>
      <c r="G8" s="102">
        <v>5</v>
      </c>
      <c r="J8" s="95">
        <f>12-COUNTIF('ตาราง 1 '!E10:E20,"ไม่ประเมินเกณฑ์นี้")</f>
        <v>12</v>
      </c>
    </row>
    <row r="9" spans="2:17" x14ac:dyDescent="0.35">
      <c r="D9" s="100" t="s">
        <v>125</v>
      </c>
      <c r="F9" s="100" t="s">
        <v>0</v>
      </c>
      <c r="J9" s="94" t="s">
        <v>114</v>
      </c>
      <c r="K9" s="95"/>
    </row>
    <row r="10" spans="2:17" x14ac:dyDescent="0.35">
      <c r="F10" s="100" t="s">
        <v>70</v>
      </c>
      <c r="J10" s="94" t="s">
        <v>113</v>
      </c>
      <c r="K10" s="100" t="s">
        <v>160</v>
      </c>
      <c r="N10" s="100" t="s">
        <v>199</v>
      </c>
    </row>
    <row r="11" spans="2:17" x14ac:dyDescent="0.35">
      <c r="J11" s="94" t="s">
        <v>112</v>
      </c>
      <c r="K11" s="100" t="s">
        <v>159</v>
      </c>
    </row>
    <row r="13" spans="2:17" x14ac:dyDescent="0.35">
      <c r="K13" s="103" t="s">
        <v>68</v>
      </c>
      <c r="L13" s="104"/>
    </row>
    <row r="14" spans="2:17" x14ac:dyDescent="0.35">
      <c r="K14" s="103" t="s">
        <v>69</v>
      </c>
      <c r="L14" s="104"/>
    </row>
    <row r="15" spans="2:17" x14ac:dyDescent="0.35">
      <c r="K15" s="103" t="s">
        <v>79</v>
      </c>
      <c r="L15" s="104"/>
    </row>
    <row r="16" spans="2:17" x14ac:dyDescent="0.35">
      <c r="K16" s="103" t="s">
        <v>80</v>
      </c>
      <c r="L16" s="104"/>
    </row>
    <row r="17" spans="10:16" x14ac:dyDescent="0.35">
      <c r="K17" s="103" t="s">
        <v>109</v>
      </c>
      <c r="L17" s="104"/>
    </row>
    <row r="18" spans="10:16" x14ac:dyDescent="0.35">
      <c r="K18" s="103" t="s">
        <v>81</v>
      </c>
      <c r="L18" s="104"/>
    </row>
    <row r="19" spans="10:16" x14ac:dyDescent="0.35">
      <c r="K19" s="103" t="s">
        <v>82</v>
      </c>
      <c r="L19" s="104"/>
    </row>
    <row r="20" spans="10:16" x14ac:dyDescent="0.35">
      <c r="K20" s="103" t="s">
        <v>189</v>
      </c>
      <c r="L20" s="104"/>
    </row>
    <row r="21" spans="10:16" x14ac:dyDescent="0.35">
      <c r="K21" s="103" t="s">
        <v>84</v>
      </c>
      <c r="L21" s="104"/>
    </row>
    <row r="22" spans="10:16" x14ac:dyDescent="0.35">
      <c r="K22" s="103" t="s">
        <v>85</v>
      </c>
      <c r="L22" s="104"/>
    </row>
    <row r="23" spans="10:16" x14ac:dyDescent="0.35">
      <c r="K23" s="103" t="s">
        <v>86</v>
      </c>
      <c r="L23" s="104"/>
    </row>
    <row r="24" spans="10:16" x14ac:dyDescent="0.35">
      <c r="K24" s="103" t="s">
        <v>87</v>
      </c>
      <c r="L24" s="104"/>
    </row>
    <row r="26" spans="10:16" x14ac:dyDescent="0.35">
      <c r="J26" s="100" t="s">
        <v>159</v>
      </c>
      <c r="K26" s="105" t="s">
        <v>167</v>
      </c>
      <c r="L26" s="106"/>
      <c r="M26" s="107"/>
      <c r="N26" s="107"/>
      <c r="O26" s="107"/>
      <c r="P26" s="107"/>
    </row>
    <row r="27" spans="10:16" x14ac:dyDescent="0.35">
      <c r="J27" s="100" t="s">
        <v>0</v>
      </c>
      <c r="K27" s="105" t="s">
        <v>168</v>
      </c>
      <c r="L27" s="106"/>
      <c r="M27" s="107"/>
      <c r="N27" s="107"/>
      <c r="O27" s="107"/>
      <c r="P27" s="107"/>
    </row>
    <row r="28" spans="10:16" x14ac:dyDescent="0.35">
      <c r="J28" s="100" t="s">
        <v>70</v>
      </c>
      <c r="K28" s="105" t="s">
        <v>161</v>
      </c>
      <c r="L28" s="106"/>
      <c r="M28" s="107"/>
      <c r="N28" s="107"/>
      <c r="O28" s="107"/>
      <c r="P28" s="107"/>
    </row>
    <row r="29" spans="10:16" x14ac:dyDescent="0.35">
      <c r="J29" s="100" t="s">
        <v>91</v>
      </c>
      <c r="K29" s="105" t="s">
        <v>162</v>
      </c>
      <c r="L29" s="106"/>
      <c r="M29" s="107"/>
      <c r="N29" s="107"/>
      <c r="O29" s="107"/>
      <c r="P29" s="107"/>
    </row>
    <row r="30" spans="10:16" x14ac:dyDescent="0.35">
      <c r="K30" s="105" t="s">
        <v>163</v>
      </c>
      <c r="L30" s="106"/>
      <c r="M30" s="107"/>
      <c r="N30" s="107"/>
      <c r="O30" s="107"/>
      <c r="P30" s="107"/>
    </row>
    <row r="31" spans="10:16" x14ac:dyDescent="0.35">
      <c r="K31" s="105" t="s">
        <v>190</v>
      </c>
      <c r="L31" s="106"/>
      <c r="M31" s="107"/>
      <c r="N31" s="107"/>
      <c r="O31" s="107"/>
      <c r="P31" s="107"/>
    </row>
    <row r="32" spans="10:16" x14ac:dyDescent="0.35">
      <c r="K32" s="105" t="s">
        <v>164</v>
      </c>
      <c r="L32" s="106"/>
      <c r="M32" s="107"/>
      <c r="N32" s="107"/>
      <c r="O32" s="107"/>
      <c r="P32" s="107"/>
    </row>
    <row r="33" spans="9:17" x14ac:dyDescent="0.35">
      <c r="K33" s="105" t="s">
        <v>165</v>
      </c>
      <c r="L33" s="106"/>
      <c r="M33" s="107"/>
      <c r="N33" s="107"/>
      <c r="O33" s="107"/>
      <c r="P33" s="107"/>
    </row>
    <row r="34" spans="9:17" x14ac:dyDescent="0.35">
      <c r="K34" s="103"/>
      <c r="L34" s="104"/>
    </row>
    <row r="35" spans="9:17" x14ac:dyDescent="0.35">
      <c r="J35" s="100" t="s">
        <v>169</v>
      </c>
      <c r="K35" s="103"/>
      <c r="L35" s="104"/>
    </row>
    <row r="36" spans="9:17" x14ac:dyDescent="0.35">
      <c r="I36" s="100" t="str">
        <f>IF(C3=อ้างอิง!J40,อ้างอิง!K40,IF('ตาราง 1 '!B3=อ้างอิง!M10,"",IF('ตาราง 1 '!B3=อ้างอิง!J11,"","โปรดเลือกระดับการประเมินหลักสูตร")))</f>
        <v>โปรดเลือกระดับการประเมินหลักสูตร</v>
      </c>
      <c r="J36" s="94" t="s">
        <v>114</v>
      </c>
      <c r="K36" s="95" t="s">
        <v>170</v>
      </c>
      <c r="L36" s="95"/>
      <c r="M36" s="95"/>
      <c r="N36" s="95"/>
      <c r="O36" s="95"/>
      <c r="P36" s="95"/>
      <c r="Q36" s="95"/>
    </row>
    <row r="37" spans="9:17" x14ac:dyDescent="0.35">
      <c r="J37" s="94" t="s">
        <v>113</v>
      </c>
      <c r="K37" s="95" t="s">
        <v>171</v>
      </c>
      <c r="L37" s="95"/>
      <c r="M37" s="95"/>
      <c r="N37" s="95"/>
      <c r="O37" s="95"/>
      <c r="P37" s="95"/>
      <c r="Q37" s="95"/>
    </row>
    <row r="38" spans="9:17" x14ac:dyDescent="0.35">
      <c r="J38" s="94" t="s">
        <v>112</v>
      </c>
      <c r="K38" s="95" t="s">
        <v>172</v>
      </c>
      <c r="L38" s="95"/>
      <c r="M38" s="95"/>
      <c r="N38" s="95"/>
      <c r="O38" s="95"/>
      <c r="P38" s="95"/>
      <c r="Q38" s="95"/>
    </row>
    <row r="40" spans="9:17" x14ac:dyDescent="0.35">
      <c r="J40" s="100" t="s">
        <v>114</v>
      </c>
      <c r="K40" s="474" t="s">
        <v>108</v>
      </c>
      <c r="L40" s="475"/>
      <c r="M40" s="476"/>
    </row>
    <row r="41" spans="9:17" x14ac:dyDescent="0.35">
      <c r="K41" s="100" t="s">
        <v>177</v>
      </c>
    </row>
  </sheetData>
  <sheetProtection algorithmName="SHA-512" hashValue="/1SXSObIH6oGk69bo7cVkqWfjFj8/R5xu9bZGGe1Aq6b5/j1xc+wq9cqGPDIHEaQY4+fRXVVEejzr+UA8yjxfA==" saltValue="oYJe5J9uU0q4u0LRojxOiw==" spinCount="100000" sheet="1" objects="1" scenarios="1"/>
  <mergeCells count="1">
    <mergeCell ref="K40:M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4</vt:i4>
      </vt:variant>
    </vt:vector>
  </HeadingPairs>
  <TitlesOfParts>
    <vt:vector size="12" baseType="lpstr">
      <vt:lpstr>กรอกผลระดับหลักสูตร</vt:lpstr>
      <vt:lpstr>Sheet1</vt:lpstr>
      <vt:lpstr>Sheet2</vt:lpstr>
      <vt:lpstr>Sheet3</vt:lpstr>
      <vt:lpstr>วิธีใช้</vt:lpstr>
      <vt:lpstr>ตาราง 1 </vt:lpstr>
      <vt:lpstr>ตาราง 2 </vt:lpstr>
      <vt:lpstr>อ้างอิง</vt:lpstr>
      <vt:lpstr>'ตาราง 1 '!Print_Area</vt:lpstr>
      <vt:lpstr>'ตาราง 2 '!Print_Area</vt:lpstr>
      <vt:lpstr>วิธีใช้!Print_Area</vt:lpstr>
      <vt:lpstr>'ตาราง 1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VRU</dc:creator>
  <cp:lastModifiedBy>VRU</cp:lastModifiedBy>
  <cp:lastPrinted>2015-07-22T02:24:34Z</cp:lastPrinted>
  <dcterms:created xsi:type="dcterms:W3CDTF">2015-07-17T02:38:54Z</dcterms:created>
  <dcterms:modified xsi:type="dcterms:W3CDTF">2016-01-26T04:00:10Z</dcterms:modified>
</cp:coreProperties>
</file>